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90" activeTab="1"/>
  </bookViews>
  <sheets>
    <sheet name="BSDisc" sheetId="1" r:id="rId1"/>
    <sheet name="P&amp;LDisc" sheetId="2" r:id="rId2"/>
    <sheet name="EQ" sheetId="3" r:id="rId3"/>
    <sheet name="CF Disc" sheetId="4" r:id="rId4"/>
  </sheets>
  <externalReferences>
    <externalReference r:id="rId7"/>
  </externalReferences>
  <definedNames>
    <definedName name="_xlnm.Print_Area" localSheetId="0">'BSDisc'!$A$1:$D$64</definedName>
    <definedName name="_xlnm.Print_Area" localSheetId="3">'CF Disc'!$A$1:$E$62</definedName>
    <definedName name="_xlnm.Print_Area" localSheetId="1">'P&amp;LDisc'!$A$1:$L$34</definedName>
    <definedName name="Print_Area_MI">#REF!</definedName>
    <definedName name="_xlnm.Print_Titles">$A$1:$A$1,$A$1:$A$1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<sst xmlns="http://schemas.openxmlformats.org/spreadsheetml/2006/main" count="186" uniqueCount="157">
  <si>
    <t>HEITECH PADU BERHAD</t>
  </si>
  <si>
    <t xml:space="preserve">CONDENSED CONSOLIDATED BALANCE SHEET </t>
  </si>
  <si>
    <t>AS AT 30 JUNE 2004</t>
  </si>
  <si>
    <t>Unaudited</t>
  </si>
  <si>
    <t>Audited</t>
  </si>
  <si>
    <t>AUDITED</t>
  </si>
  <si>
    <t>As at 30 June</t>
  </si>
  <si>
    <t>As at 31 Dec</t>
  </si>
  <si>
    <t>31.12.2001</t>
  </si>
  <si>
    <t>RM</t>
  </si>
  <si>
    <t>NON-CURRENT ASSETS</t>
  </si>
  <si>
    <t>Property, plant &amp; equipment</t>
  </si>
  <si>
    <t>Deferred expenditure</t>
  </si>
  <si>
    <t>Investment in associate companies</t>
  </si>
  <si>
    <t>Other investment</t>
  </si>
  <si>
    <t>TOTAL NON-CURRENT ASSETS</t>
  </si>
  <si>
    <t>CURRENT ASSETS</t>
  </si>
  <si>
    <t>Work in progress</t>
  </si>
  <si>
    <t>Short term investment in quoted shares</t>
  </si>
  <si>
    <t>Other debtors &amp; prepayments</t>
  </si>
  <si>
    <t>Trade debtors</t>
  </si>
  <si>
    <t>Due from customers</t>
  </si>
  <si>
    <t>Fixed deposits</t>
  </si>
  <si>
    <t>Cash &amp; bank balances</t>
  </si>
  <si>
    <t>Development expenditure</t>
  </si>
  <si>
    <t>Inventory &amp; Work in progress</t>
  </si>
  <si>
    <t>Due from holding company</t>
  </si>
  <si>
    <t>Due from fellow subsidiaries</t>
  </si>
  <si>
    <t>Due from associated company</t>
  </si>
  <si>
    <t>-</t>
  </si>
  <si>
    <t xml:space="preserve"> </t>
  </si>
  <si>
    <t>TOTAL CURRENT ASSETS</t>
  </si>
  <si>
    <t>CURRENT LIABILITIES</t>
  </si>
  <si>
    <t>Trade creditors</t>
  </si>
  <si>
    <t>Other creditors &amp; accruals</t>
  </si>
  <si>
    <t>Due to holding company</t>
  </si>
  <si>
    <t>Short term borrowings</t>
  </si>
  <si>
    <t>Dividend Payable</t>
  </si>
  <si>
    <t>Taxation</t>
  </si>
  <si>
    <t>TOTAL CURRENT LIABILITIES</t>
  </si>
  <si>
    <t>NET CURRENT ASSETS</t>
  </si>
  <si>
    <t>FINANCED BY:</t>
  </si>
  <si>
    <t>Share capital</t>
  </si>
  <si>
    <t>Share Premium</t>
  </si>
  <si>
    <t xml:space="preserve">Retained profits </t>
  </si>
  <si>
    <t>Shareholders' equity</t>
  </si>
  <si>
    <t>Reserve arising from consolidation</t>
  </si>
  <si>
    <t>Minority interests</t>
  </si>
  <si>
    <t>Shareholders' Funds</t>
  </si>
  <si>
    <t>Long Term Liabilities</t>
  </si>
  <si>
    <t>Long Term Loan</t>
  </si>
  <si>
    <t>Deferred Taxation</t>
  </si>
  <si>
    <t>Non-current liabilities</t>
  </si>
  <si>
    <t>NTA/share</t>
  </si>
  <si>
    <t>CONDENSED CONSOLIDATED INCOME STATEMENT</t>
  </si>
  <si>
    <t>FOR THE 6 MONTHS PERIOD ENDED 30 JUNE 2004</t>
  </si>
  <si>
    <t>Current quarter ended 30 June</t>
  </si>
  <si>
    <t>Comparative quarter ended 30 June</t>
  </si>
  <si>
    <t>Quarter ended 31 Mar</t>
  </si>
  <si>
    <t>Comparative quarter ended 31 Mar</t>
  </si>
  <si>
    <t>6 months cumulative to date</t>
  </si>
  <si>
    <t>Audited as at 31 Dec</t>
  </si>
  <si>
    <t>Var</t>
  </si>
  <si>
    <t xml:space="preserve">Revenue </t>
  </si>
  <si>
    <t>Other Operating Income</t>
  </si>
  <si>
    <t>Total operating income</t>
  </si>
  <si>
    <t>Staff Costs</t>
  </si>
  <si>
    <t>Purchase of hardware and software</t>
  </si>
  <si>
    <t>Leaseline Rental</t>
  </si>
  <si>
    <t>Other Lease Expense</t>
  </si>
  <si>
    <t xml:space="preserve">Depreciation </t>
  </si>
  <si>
    <t>Amortisation</t>
  </si>
  <si>
    <t>Other Operating Expenses</t>
  </si>
  <si>
    <t>Total operating expenditure</t>
  </si>
  <si>
    <t>Profit From Operations</t>
  </si>
  <si>
    <t>Finance Costs</t>
  </si>
  <si>
    <t>Share of results of associated companies</t>
  </si>
  <si>
    <t>Investing Result</t>
  </si>
  <si>
    <t>Profit before taxation</t>
  </si>
  <si>
    <t>Profit after taxation</t>
  </si>
  <si>
    <t>Minority interest</t>
  </si>
  <si>
    <t>Net profit attributable to shareholders</t>
  </si>
  <si>
    <t>Number of Ordinary Shares of RM1.00 each</t>
  </si>
  <si>
    <t>Basic Earnings Per Share ( RM )</t>
  </si>
  <si>
    <t>CONDENSED CONSOLIDATED STATEMENT OF CHANGES IN EQUITY</t>
  </si>
  <si>
    <t>Non- distributable</t>
  </si>
  <si>
    <t>Distributable</t>
  </si>
  <si>
    <t>6 months period ended 30 June 2004</t>
  </si>
  <si>
    <t>Share premium</t>
  </si>
  <si>
    <t>Retained profits</t>
  </si>
  <si>
    <t>Total</t>
  </si>
  <si>
    <t>At 1 January 2004</t>
  </si>
  <si>
    <t>Issued during the period</t>
  </si>
  <si>
    <t>Net profit for the period</t>
  </si>
  <si>
    <t>Bonus Issue</t>
  </si>
  <si>
    <t>Dividends</t>
  </si>
  <si>
    <t>At 30 June 2004</t>
  </si>
  <si>
    <t>6 months period ended 30 June 2003</t>
  </si>
  <si>
    <t>At 1 January 2003</t>
  </si>
  <si>
    <t>At 30 June 2003</t>
  </si>
  <si>
    <t>CONDENSED CASHFLOW FOR THE 6 MONTHS FINANCIAL PERIOD ENDED 30 JUNE 2004</t>
  </si>
  <si>
    <t>Period ended 31 March</t>
  </si>
  <si>
    <t>Period ended 30 June</t>
  </si>
  <si>
    <t xml:space="preserve">Year ended 31 December </t>
  </si>
  <si>
    <t>CASHFLOW FROM OPERATING ACTIVITIES</t>
  </si>
  <si>
    <t>Adjustment for:</t>
  </si>
  <si>
    <t>Depreciation</t>
  </si>
  <si>
    <t>Interest expense</t>
  </si>
  <si>
    <t>Provision for diminution on quoted shares</t>
  </si>
  <si>
    <t>Provision for doubtful debt</t>
  </si>
  <si>
    <t>Writeback of doubtful debt</t>
  </si>
  <si>
    <t>Fixed assets expense off</t>
  </si>
  <si>
    <t>Fixed assets written off</t>
  </si>
  <si>
    <t>Amortisation of deferred expenditure</t>
  </si>
  <si>
    <t>Good will amortised</t>
  </si>
  <si>
    <t>Share of profit from associated companies</t>
  </si>
  <si>
    <t>Provision of diminution in value of investment</t>
  </si>
  <si>
    <t>Loss/ (Gain)  on disposal of investments</t>
  </si>
  <si>
    <t>Loss/ (Gain) on disposal of fixed assets</t>
  </si>
  <si>
    <t>Dividend income</t>
  </si>
  <si>
    <t>Interest income</t>
  </si>
  <si>
    <t>Operating profit before working capital changes</t>
  </si>
  <si>
    <t>Decrease/ (increase) in receivables</t>
  </si>
  <si>
    <t>Increase/decrease in due to/from customers</t>
  </si>
  <si>
    <t>Decrease in creditors</t>
  </si>
  <si>
    <t>Decrease/ (Increase) in intangibles</t>
  </si>
  <si>
    <t>Decrease in amount due to related companies</t>
  </si>
  <si>
    <t>Cash used in operations</t>
  </si>
  <si>
    <t>Interest paid</t>
  </si>
  <si>
    <t>Taxation paid</t>
  </si>
  <si>
    <t>Net cash from operating activities</t>
  </si>
  <si>
    <t>CASHFLOW FROM INVESTING ACTIVITIES</t>
  </si>
  <si>
    <t>Interest received</t>
  </si>
  <si>
    <t>Dividend received</t>
  </si>
  <si>
    <t>Proceeds from disposal of investment</t>
  </si>
  <si>
    <t xml:space="preserve">Proceeds from disposal of fixed assets </t>
  </si>
  <si>
    <t>Purchase of investments</t>
  </si>
  <si>
    <t>Purchase of fixed assets</t>
  </si>
  <si>
    <t>Net cash used in investing activities</t>
  </si>
  <si>
    <t>CASHFLOW FROM FINANCING ACTIVITIES</t>
  </si>
  <si>
    <t>Proceeds from issuance of shares</t>
  </si>
  <si>
    <t>Drawdown of term loan</t>
  </si>
  <si>
    <t>Dividend paid</t>
  </si>
  <si>
    <t>Repayment of term loan</t>
  </si>
  <si>
    <t>Net cash used in financing activities</t>
  </si>
  <si>
    <t>NET INCREASE IN CASH &amp; CASH EQUIVALENT</t>
  </si>
  <si>
    <t>CASH AND CASH EQUIVALENTS AT BEGINNING OF THE YEAR</t>
  </si>
  <si>
    <t>CASH AND CASH EQUIVALENTS AT END OF PERIOD</t>
  </si>
  <si>
    <t>CASH &amp; CASH EQUIVALENT COMPRISE:</t>
  </si>
  <si>
    <t>Cash at bank</t>
  </si>
  <si>
    <t>Fixed deposits at licensed banks</t>
  </si>
  <si>
    <t>Overdrafts</t>
  </si>
  <si>
    <t>Group</t>
  </si>
  <si>
    <t>Additions</t>
  </si>
  <si>
    <t>Disposal</t>
  </si>
  <si>
    <t>NBV</t>
  </si>
  <si>
    <t>MRC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</si>
</sst>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  <numFmt numFmtId="168" formatCode="_(* #,##0_);_(* \(#,##0\);_(* &quot;-&quot;??_);_(@_)"/>
    <numFmt numFmtId="169" formatCode="0.0%"/>
    <numFmt numFmtId="170" formatCode="#,##0.000_);[Red]\(#,##0.000\)"/>
    <numFmt numFmtId="171" formatCode="_-* #,##0_-;\-* #,##0_-;_-* &quot;-&quot;??_-;_-@_-"/>
    <numFmt numFmtId="172" formatCode="0.00_)"/>
    <numFmt numFmtId="173" formatCode="0.000%"/>
    <numFmt numFmtId="174" formatCode="mmmm\ d\,\ yyyy"/>
    <numFmt numFmtId="175" formatCode="0.00%;\(0.00\)%"/>
    <numFmt numFmtId="176" formatCode="_(* #,##0.0_);_(* \(#,##0.0\);_(* &quot;-&quot;??_);_(@_)"/>
    <numFmt numFmtId="177" formatCode="_(* #,##0.0_);_(* \(#,##0.0\);_(* &quot;-&quot;?_);_(@_)"/>
    <numFmt numFmtId="178" formatCode="_(* #,##0.00_);_(* \(#,##0.00\);_(* &quot;-&quot;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"/>
    <numFmt numFmtId="183" formatCode="0.00000"/>
    <numFmt numFmtId="184" formatCode="0.000"/>
    <numFmt numFmtId="185" formatCode="0.0"/>
    <numFmt numFmtId="186" formatCode="0.0000000"/>
    <numFmt numFmtId="187" formatCode="0.000000"/>
    <numFmt numFmtId="188" formatCode="0.00000000"/>
    <numFmt numFmtId="189" formatCode="_(* #,##0.0_);_(* \(#,##0.0\);_(* &quot;-&quot;_);_(@_)"/>
    <numFmt numFmtId="190" formatCode="0.000000000"/>
    <numFmt numFmtId="191" formatCode="#,##0.000_);\(#,##0.000\)"/>
    <numFmt numFmtId="192" formatCode="#,##0.0000_);\(#,##0.0000\)"/>
    <numFmt numFmtId="193" formatCode="#,##0.00000_);\(#,##0.00000\)"/>
    <numFmt numFmtId="194" formatCode="#,##0.0_);\(#,##0.0\)"/>
    <numFmt numFmtId="195" formatCode="#,##0.00000000000_);\(#,##0.00000000000\)"/>
    <numFmt numFmtId="196" formatCode="#,##0.000000000000_);\(#,##0.000000000000\)"/>
    <numFmt numFmtId="197" formatCode="#,##0.0000000000000_);\(#,##0.0000000000000\)"/>
    <numFmt numFmtId="198" formatCode="#,##0.0000000000_);\(#,##0.0000000000\)"/>
    <numFmt numFmtId="199" formatCode="#,##0.000000000_);\(#,##0.000000000\)"/>
    <numFmt numFmtId="200" formatCode="#,##0.00000000_);\(#,##0.00000000\)"/>
    <numFmt numFmtId="201" formatCode="#,##0.0000000_);\(#,##0.0000000\)"/>
    <numFmt numFmtId="202" formatCode="#,##0.000000_);\(#,##0.000000\)"/>
  </numFmts>
  <fonts count="17">
    <font>
      <sz val="11"/>
      <name val="Book Antiqua"/>
      <family val="0"/>
    </font>
    <font>
      <b/>
      <sz val="11"/>
      <name val="Book Antiqua"/>
      <family val="0"/>
    </font>
    <font>
      <i/>
      <sz val="11"/>
      <name val="Book Antiqua"/>
      <family val="0"/>
    </font>
    <font>
      <b/>
      <i/>
      <sz val="11"/>
      <name val="Book Antiqua"/>
      <family val="0"/>
    </font>
    <font>
      <sz val="10"/>
      <name val="Courie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8.4"/>
      <color indexed="12"/>
      <name val="Arial"/>
      <family val="0"/>
    </font>
    <font>
      <b/>
      <i/>
      <sz val="16"/>
      <name val="Helv"/>
      <family val="0"/>
    </font>
    <font>
      <u val="single"/>
      <sz val="11"/>
      <name val="Book Antiqua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4" fillId="0" borderId="0">
      <alignment/>
      <protection locked="0"/>
    </xf>
    <xf numFmtId="170" fontId="5" fillId="0" borderId="0">
      <alignment/>
      <protection locked="0"/>
    </xf>
    <xf numFmtId="0" fontId="6" fillId="0" borderId="0" applyNumberFormat="0" applyFill="0" applyBorder="0" applyAlignment="0" applyProtection="0"/>
    <xf numFmtId="38" fontId="7" fillId="2" borderId="0" applyNumberFormat="0" applyBorder="0" applyAlignment="0" applyProtection="0"/>
    <xf numFmtId="173" fontId="5" fillId="0" borderId="0">
      <alignment/>
      <protection locked="0"/>
    </xf>
    <xf numFmtId="173" fontId="5" fillId="0" borderId="0">
      <alignment/>
      <protection locked="0"/>
    </xf>
    <xf numFmtId="0" fontId="8" fillId="0" borderId="0" applyNumberFormat="0" applyFill="0" applyBorder="0" applyAlignment="0" applyProtection="0"/>
    <xf numFmtId="10" fontId="7" fillId="3" borderId="1" applyNumberFormat="0" applyBorder="0" applyAlignment="0" applyProtection="0"/>
    <xf numFmtId="172" fontId="9" fillId="0" borderId="0">
      <alignment/>
      <protection/>
    </xf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173" fontId="5" fillId="0" borderId="2">
      <alignment/>
      <protection locked="0"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168" fontId="1" fillId="0" borderId="0" xfId="15" applyNumberFormat="1" applyFont="1" applyBorder="1" applyAlignment="1">
      <alignment horizontal="left"/>
    </xf>
    <xf numFmtId="0" fontId="0" fillId="0" borderId="0" xfId="0" applyFont="1" applyAlignment="1">
      <alignment/>
    </xf>
    <xf numFmtId="168" fontId="0" fillId="0" borderId="0" xfId="15" applyNumberFormat="1" applyFont="1" applyAlignment="1">
      <alignment/>
    </xf>
    <xf numFmtId="168" fontId="1" fillId="0" borderId="0" xfId="15" applyNumberFormat="1" applyFont="1" applyBorder="1" applyAlignment="1" quotePrefix="1">
      <alignment horizontal="left"/>
    </xf>
    <xf numFmtId="168" fontId="1" fillId="0" borderId="0" xfId="15" applyNumberFormat="1" applyFont="1" applyAlignment="1">
      <alignment horizontal="center"/>
    </xf>
    <xf numFmtId="168" fontId="0" fillId="0" borderId="0" xfId="15" applyNumberFormat="1" applyFont="1" applyAlignment="1">
      <alignment horizontal="right"/>
    </xf>
    <xf numFmtId="1" fontId="1" fillId="0" borderId="0" xfId="15" applyNumberFormat="1" applyFont="1" applyAlignment="1">
      <alignment horizontal="center"/>
    </xf>
    <xf numFmtId="1" fontId="0" fillId="0" borderId="0" xfId="15" applyNumberFormat="1" applyFont="1" applyAlignment="1">
      <alignment horizontal="center"/>
    </xf>
    <xf numFmtId="0" fontId="1" fillId="0" borderId="0" xfId="0" applyFont="1" applyAlignment="1">
      <alignment horizontal="right"/>
    </xf>
    <xf numFmtId="9" fontId="0" fillId="0" borderId="0" xfId="28" applyFont="1" applyAlignment="1">
      <alignment horizontal="left"/>
    </xf>
    <xf numFmtId="15" fontId="1" fillId="0" borderId="3" xfId="0" applyNumberFormat="1" applyFont="1" applyBorder="1" applyAlignment="1">
      <alignment horizontal="center" vertical="center" wrapText="1"/>
    </xf>
    <xf numFmtId="9" fontId="1" fillId="0" borderId="3" xfId="28" applyFont="1" applyBorder="1" applyAlignment="1">
      <alignment horizontal="center"/>
    </xf>
    <xf numFmtId="0" fontId="1" fillId="0" borderId="3" xfId="0" applyNumberFormat="1" applyFont="1" applyBorder="1" applyAlignment="1">
      <alignment horizontal="right"/>
    </xf>
    <xf numFmtId="9" fontId="1" fillId="0" borderId="0" xfId="28" applyFont="1" applyAlignment="1">
      <alignment horizontal="center"/>
    </xf>
    <xf numFmtId="9" fontId="1" fillId="0" borderId="0" xfId="28" applyFont="1" applyAlignment="1">
      <alignment horizontal="left"/>
    </xf>
    <xf numFmtId="0" fontId="0" fillId="0" borderId="0" xfId="0" applyFont="1" applyAlignment="1">
      <alignment horizontal="center"/>
    </xf>
    <xf numFmtId="9" fontId="0" fillId="0" borderId="0" xfId="28" applyFont="1" applyAlignment="1">
      <alignment horizontal="center"/>
    </xf>
    <xf numFmtId="168" fontId="0" fillId="0" borderId="0" xfId="15" applyNumberFormat="1" applyFont="1" applyAlignment="1">
      <alignment horizontal="center"/>
    </xf>
    <xf numFmtId="168" fontId="0" fillId="0" borderId="0" xfId="15" applyNumberFormat="1" applyFont="1" applyAlignment="1">
      <alignment horizontal="left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168" fontId="0" fillId="0" borderId="4" xfId="28" applyNumberFormat="1" applyFont="1" applyBorder="1" applyAlignment="1">
      <alignment horizontal="center"/>
    </xf>
    <xf numFmtId="168" fontId="0" fillId="0" borderId="0" xfId="28" applyNumberFormat="1" applyFont="1" applyAlignment="1">
      <alignment horizontal="left"/>
    </xf>
    <xf numFmtId="168" fontId="1" fillId="0" borderId="0" xfId="15" applyNumberFormat="1" applyFont="1" applyAlignment="1">
      <alignment horizontal="left"/>
    </xf>
    <xf numFmtId="168" fontId="0" fillId="0" borderId="0" xfId="15" applyNumberFormat="1" applyFont="1" applyFill="1" applyAlignment="1">
      <alignment horizontal="left"/>
    </xf>
    <xf numFmtId="168" fontId="0" fillId="0" borderId="0" xfId="15" applyNumberFormat="1" applyFont="1" applyAlignment="1" quotePrefix="1">
      <alignment horizontal="left"/>
    </xf>
    <xf numFmtId="168" fontId="0" fillId="0" borderId="0" xfId="15" applyNumberFormat="1" applyFont="1" applyFill="1" applyAlignment="1" quotePrefix="1">
      <alignment horizontal="left"/>
    </xf>
    <xf numFmtId="168" fontId="0" fillId="0" borderId="0" xfId="15" applyNumberFormat="1" applyFont="1" applyFill="1" applyAlignment="1">
      <alignment/>
    </xf>
    <xf numFmtId="37" fontId="0" fillId="0" borderId="0" xfId="0" applyNumberFormat="1" applyFont="1" applyAlignment="1">
      <alignment horizontal="center"/>
    </xf>
    <xf numFmtId="37" fontId="0" fillId="0" borderId="4" xfId="0" applyNumberFormat="1" applyFont="1" applyBorder="1" applyAlignment="1">
      <alignment/>
    </xf>
    <xf numFmtId="37" fontId="0" fillId="0" borderId="4" xfId="0" applyNumberFormat="1" applyFont="1" applyFill="1" applyBorder="1" applyAlignment="1">
      <alignment/>
    </xf>
    <xf numFmtId="37" fontId="0" fillId="0" borderId="0" xfId="0" applyNumberFormat="1" applyFont="1" applyBorder="1" applyAlignment="1">
      <alignment/>
    </xf>
    <xf numFmtId="168" fontId="1" fillId="0" borderId="4" xfId="0" applyNumberFormat="1" applyFont="1" applyBorder="1" applyAlignment="1">
      <alignment/>
    </xf>
    <xf numFmtId="168" fontId="1" fillId="0" borderId="0" xfId="15" applyNumberFormat="1" applyFont="1" applyAlignment="1">
      <alignment/>
    </xf>
    <xf numFmtId="168" fontId="0" fillId="0" borderId="0" xfId="15" applyNumberFormat="1" applyFont="1" applyAlignment="1">
      <alignment horizontal="left" indent="1"/>
    </xf>
    <xf numFmtId="168" fontId="0" fillId="0" borderId="3" xfId="15" applyNumberFormat="1" applyFont="1" applyBorder="1" applyAlignment="1">
      <alignment/>
    </xf>
    <xf numFmtId="37" fontId="0" fillId="0" borderId="3" xfId="0" applyNumberFormat="1" applyFont="1" applyBorder="1" applyAlignment="1">
      <alignment/>
    </xf>
    <xf numFmtId="168" fontId="0" fillId="0" borderId="0" xfId="15" applyNumberFormat="1" applyFont="1" applyBorder="1" applyAlignment="1">
      <alignment/>
    </xf>
    <xf numFmtId="168" fontId="10" fillId="0" borderId="0" xfId="15" applyNumberFormat="1" applyFont="1" applyAlignment="1">
      <alignment/>
    </xf>
    <xf numFmtId="0" fontId="0" fillId="0" borderId="0" xfId="0" applyFont="1" applyAlignment="1">
      <alignment horizontal="left" indent="1"/>
    </xf>
    <xf numFmtId="168" fontId="0" fillId="0" borderId="0" xfId="0" applyNumberFormat="1" applyFont="1" applyAlignment="1">
      <alignment/>
    </xf>
    <xf numFmtId="168" fontId="0" fillId="0" borderId="4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43" fontId="0" fillId="0" borderId="0" xfId="15" applyFont="1" applyAlignment="1">
      <alignment/>
    </xf>
    <xf numFmtId="2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168" fontId="11" fillId="0" borderId="0" xfId="15" applyNumberFormat="1" applyFont="1" applyAlignment="1">
      <alignment horizontal="left"/>
    </xf>
    <xf numFmtId="0" fontId="12" fillId="0" borderId="0" xfId="0" applyFont="1" applyAlignment="1">
      <alignment/>
    </xf>
    <xf numFmtId="168" fontId="12" fillId="0" borderId="0" xfId="15" applyNumberFormat="1" applyFont="1" applyAlignment="1">
      <alignment/>
    </xf>
    <xf numFmtId="168" fontId="11" fillId="0" borderId="0" xfId="15" applyNumberFormat="1" applyFont="1" applyAlignment="1" quotePrefix="1">
      <alignment horizontal="left"/>
    </xf>
    <xf numFmtId="9" fontId="12" fillId="0" borderId="0" xfId="28" applyFont="1" applyBorder="1" applyAlignment="1">
      <alignment/>
    </xf>
    <xf numFmtId="1" fontId="11" fillId="0" borderId="0" xfId="28" applyNumberFormat="1" applyFont="1" applyBorder="1" applyAlignment="1">
      <alignment horizontal="center"/>
    </xf>
    <xf numFmtId="1" fontId="12" fillId="0" borderId="0" xfId="28" applyNumberFormat="1" applyFont="1" applyBorder="1" applyAlignment="1">
      <alignment horizontal="center"/>
    </xf>
    <xf numFmtId="1" fontId="12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168" fontId="12" fillId="0" borderId="0" xfId="15" applyNumberFormat="1" applyFont="1" applyBorder="1" applyAlignment="1">
      <alignment/>
    </xf>
    <xf numFmtId="168" fontId="11" fillId="0" borderId="3" xfId="15" applyNumberFormat="1" applyFont="1" applyBorder="1" applyAlignment="1">
      <alignment horizontal="center" wrapText="1"/>
    </xf>
    <xf numFmtId="168" fontId="12" fillId="0" borderId="0" xfId="15" applyNumberFormat="1" applyFont="1" applyBorder="1" applyAlignment="1">
      <alignment horizontal="center"/>
    </xf>
    <xf numFmtId="15" fontId="13" fillId="0" borderId="3" xfId="0" applyNumberFormat="1" applyFont="1" applyBorder="1" applyAlignment="1">
      <alignment horizontal="center" wrapText="1"/>
    </xf>
    <xf numFmtId="0" fontId="14" fillId="0" borderId="0" xfId="0" applyNumberFormat="1" applyFont="1" applyAlignment="1">
      <alignment/>
    </xf>
    <xf numFmtId="0" fontId="11" fillId="0" borderId="0" xfId="0" applyFont="1" applyAlignment="1">
      <alignment horizontal="center" wrapText="1"/>
    </xf>
    <xf numFmtId="168" fontId="11" fillId="0" borderId="0" xfId="15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68" fontId="11" fillId="0" borderId="0" xfId="15" applyNumberFormat="1" applyFont="1" applyAlignment="1">
      <alignment horizontal="center"/>
    </xf>
    <xf numFmtId="168" fontId="12" fillId="0" borderId="0" xfId="15" applyNumberFormat="1" applyFont="1" applyBorder="1" applyAlignment="1">
      <alignment wrapText="1"/>
    </xf>
    <xf numFmtId="168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7" fontId="12" fillId="0" borderId="0" xfId="0" applyNumberFormat="1" applyFont="1" applyFill="1" applyBorder="1" applyAlignment="1">
      <alignment horizontal="right"/>
    </xf>
    <xf numFmtId="37" fontId="12" fillId="0" borderId="0" xfId="0" applyNumberFormat="1" applyFont="1" applyBorder="1" applyAlignment="1">
      <alignment horizontal="right"/>
    </xf>
    <xf numFmtId="37" fontId="12" fillId="0" borderId="0" xfId="0" applyNumberFormat="1" applyFont="1" applyAlignment="1">
      <alignment/>
    </xf>
    <xf numFmtId="9" fontId="12" fillId="0" borderId="0" xfId="28" applyFont="1" applyAlignment="1">
      <alignment/>
    </xf>
    <xf numFmtId="168" fontId="12" fillId="0" borderId="4" xfId="0" applyNumberFormat="1" applyFont="1" applyBorder="1" applyAlignment="1">
      <alignment/>
    </xf>
    <xf numFmtId="168" fontId="12" fillId="0" borderId="4" xfId="15" applyNumberFormat="1" applyFont="1" applyBorder="1" applyAlignment="1">
      <alignment/>
    </xf>
    <xf numFmtId="168" fontId="12" fillId="0" borderId="0" xfId="15" applyNumberFormat="1" applyFont="1" applyFill="1" applyBorder="1" applyAlignment="1">
      <alignment/>
    </xf>
    <xf numFmtId="168" fontId="12" fillId="0" borderId="0" xfId="15" applyNumberFormat="1" applyFont="1" applyFill="1" applyBorder="1" applyAlignment="1">
      <alignment horizontal="right"/>
    </xf>
    <xf numFmtId="168" fontId="12" fillId="0" borderId="3" xfId="15" applyNumberFormat="1" applyFont="1" applyBorder="1" applyAlignment="1">
      <alignment/>
    </xf>
    <xf numFmtId="37" fontId="12" fillId="0" borderId="3" xfId="0" applyNumberFormat="1" applyFont="1" applyBorder="1" applyAlignment="1">
      <alignment horizontal="right"/>
    </xf>
    <xf numFmtId="9" fontId="12" fillId="0" borderId="0" xfId="28" applyFont="1" applyFill="1" applyBorder="1" applyAlignment="1">
      <alignment/>
    </xf>
    <xf numFmtId="168" fontId="12" fillId="0" borderId="0" xfId="0" applyNumberFormat="1" applyFont="1" applyBorder="1" applyAlignment="1">
      <alignment/>
    </xf>
    <xf numFmtId="37" fontId="12" fillId="0" borderId="0" xfId="0" applyNumberFormat="1" applyFont="1" applyFill="1" applyBorder="1" applyAlignment="1">
      <alignment/>
    </xf>
    <xf numFmtId="37" fontId="12" fillId="0" borderId="0" xfId="0" applyNumberFormat="1" applyFont="1" applyBorder="1" applyAlignment="1">
      <alignment/>
    </xf>
    <xf numFmtId="168" fontId="12" fillId="0" borderId="3" xfId="0" applyNumberFormat="1" applyFont="1" applyBorder="1" applyAlignment="1">
      <alignment/>
    </xf>
    <xf numFmtId="168" fontId="12" fillId="0" borderId="3" xfId="15" applyNumberFormat="1" applyFont="1" applyFill="1" applyBorder="1" applyAlignment="1">
      <alignment/>
    </xf>
    <xf numFmtId="0" fontId="12" fillId="0" borderId="3" xfId="0" applyFont="1" applyBorder="1" applyAlignment="1">
      <alignment/>
    </xf>
    <xf numFmtId="37" fontId="12" fillId="0" borderId="3" xfId="0" applyNumberFormat="1" applyFont="1" applyFill="1" applyBorder="1" applyAlignment="1">
      <alignment/>
    </xf>
    <xf numFmtId="37" fontId="12" fillId="0" borderId="3" xfId="0" applyNumberFormat="1" applyFont="1" applyBorder="1" applyAlignment="1">
      <alignment/>
    </xf>
    <xf numFmtId="168" fontId="12" fillId="0" borderId="0" xfId="15" applyNumberFormat="1" applyFont="1" applyAlignment="1">
      <alignment wrapText="1"/>
    </xf>
    <xf numFmtId="168" fontId="12" fillId="0" borderId="2" xfId="0" applyNumberFormat="1" applyFont="1" applyBorder="1" applyAlignment="1">
      <alignment/>
    </xf>
    <xf numFmtId="37" fontId="12" fillId="0" borderId="2" xfId="0" applyNumberFormat="1" applyFont="1" applyBorder="1" applyAlignment="1">
      <alignment/>
    </xf>
    <xf numFmtId="0" fontId="12" fillId="0" borderId="0" xfId="0" applyFont="1" applyAlignment="1">
      <alignment wrapText="1"/>
    </xf>
    <xf numFmtId="37" fontId="12" fillId="0" borderId="0" xfId="0" applyNumberFormat="1" applyFont="1" applyFill="1" applyAlignment="1">
      <alignment/>
    </xf>
    <xf numFmtId="39" fontId="1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3" fillId="0" borderId="0" xfId="15" applyNumberFormat="1" applyFont="1" applyAlignment="1">
      <alignment horizontal="left"/>
    </xf>
    <xf numFmtId="0" fontId="14" fillId="0" borderId="0" xfId="0" applyFont="1" applyAlignment="1">
      <alignment/>
    </xf>
    <xf numFmtId="168" fontId="14" fillId="0" borderId="0" xfId="15" applyNumberFormat="1" applyFont="1" applyAlignment="1">
      <alignment/>
    </xf>
    <xf numFmtId="0" fontId="14" fillId="0" borderId="0" xfId="0" applyFont="1" applyAlignment="1">
      <alignment wrapText="1"/>
    </xf>
    <xf numFmtId="168" fontId="14" fillId="0" borderId="0" xfId="15" applyNumberFormat="1" applyFont="1" applyFill="1" applyBorder="1" applyAlignment="1">
      <alignment wrapText="1"/>
    </xf>
    <xf numFmtId="168" fontId="14" fillId="0" borderId="0" xfId="15" applyNumberFormat="1" applyFont="1" applyFill="1" applyBorder="1" applyAlignment="1">
      <alignment horizontal="center" wrapText="1"/>
    </xf>
    <xf numFmtId="168" fontId="14" fillId="0" borderId="3" xfId="15" applyNumberFormat="1" applyFont="1" applyFill="1" applyBorder="1" applyAlignment="1">
      <alignment horizontal="center" wrapText="1"/>
    </xf>
    <xf numFmtId="168" fontId="14" fillId="0" borderId="0" xfId="15" applyNumberFormat="1" applyFont="1" applyFill="1" applyAlignment="1">
      <alignment wrapText="1"/>
    </xf>
    <xf numFmtId="168" fontId="14" fillId="0" borderId="2" xfId="15" applyNumberFormat="1" applyFont="1" applyBorder="1" applyAlignment="1">
      <alignment/>
    </xf>
    <xf numFmtId="0" fontId="15" fillId="0" borderId="0" xfId="0" applyFont="1" applyAlignment="1">
      <alignment/>
    </xf>
    <xf numFmtId="168" fontId="16" fillId="0" borderId="0" xfId="15" applyNumberFormat="1" applyFont="1" applyAlignment="1">
      <alignment/>
    </xf>
    <xf numFmtId="168" fontId="16" fillId="0" borderId="0" xfId="15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15" fillId="0" borderId="0" xfId="15" applyNumberFormat="1" applyFont="1" applyAlignment="1">
      <alignment horizontal="center"/>
    </xf>
    <xf numFmtId="1" fontId="16" fillId="0" borderId="0" xfId="15" applyNumberFormat="1" applyFont="1" applyAlignment="1">
      <alignment horizontal="center"/>
    </xf>
    <xf numFmtId="0" fontId="15" fillId="0" borderId="0" xfId="15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168" fontId="15" fillId="0" borderId="3" xfId="15" applyNumberFormat="1" applyFont="1" applyBorder="1" applyAlignment="1">
      <alignment horizontal="center" wrapText="1"/>
    </xf>
    <xf numFmtId="168" fontId="16" fillId="0" borderId="0" xfId="15" applyNumberFormat="1" applyFont="1" applyAlignment="1">
      <alignment horizontal="center"/>
    </xf>
    <xf numFmtId="168" fontId="15" fillId="0" borderId="0" xfId="15" applyNumberFormat="1" applyFont="1" applyAlignment="1">
      <alignment horizontal="center"/>
    </xf>
    <xf numFmtId="168" fontId="16" fillId="0" borderId="0" xfId="15" applyNumberFormat="1" applyFont="1" applyFill="1" applyAlignment="1">
      <alignment/>
    </xf>
    <xf numFmtId="0" fontId="16" fillId="0" borderId="0" xfId="0" applyFont="1" applyAlignment="1">
      <alignment horizontal="left" indent="1"/>
    </xf>
    <xf numFmtId="168" fontId="16" fillId="0" borderId="3" xfId="15" applyNumberFormat="1" applyFont="1" applyBorder="1" applyAlignment="1">
      <alignment/>
    </xf>
    <xf numFmtId="168" fontId="16" fillId="0" borderId="3" xfId="15" applyNumberFormat="1" applyFont="1" applyFill="1" applyBorder="1" applyAlignment="1">
      <alignment/>
    </xf>
    <xf numFmtId="0" fontId="16" fillId="0" borderId="0" xfId="0" applyFont="1" applyAlignment="1">
      <alignment horizontal="left"/>
    </xf>
    <xf numFmtId="168" fontId="16" fillId="0" borderId="0" xfId="15" applyNumberFormat="1" applyFont="1" applyFill="1" applyBorder="1" applyAlignment="1">
      <alignment/>
    </xf>
    <xf numFmtId="168" fontId="16" fillId="0" borderId="4" xfId="15" applyNumberFormat="1" applyFont="1" applyBorder="1" applyAlignment="1">
      <alignment/>
    </xf>
    <xf numFmtId="168" fontId="16" fillId="0" borderId="4" xfId="15" applyNumberFormat="1" applyFont="1" applyFill="1" applyBorder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168" fontId="16" fillId="0" borderId="5" xfId="15" applyNumberFormat="1" applyFont="1" applyBorder="1" applyAlignment="1">
      <alignment/>
    </xf>
    <xf numFmtId="168" fontId="16" fillId="0" borderId="5" xfId="15" applyNumberFormat="1" applyFont="1" applyFill="1" applyBorder="1" applyAlignment="1">
      <alignment/>
    </xf>
    <xf numFmtId="43" fontId="16" fillId="0" borderId="0" xfId="15" applyFont="1" applyAlignment="1">
      <alignment/>
    </xf>
    <xf numFmtId="168" fontId="15" fillId="0" borderId="0" xfId="15" applyNumberFormat="1" applyFont="1" applyBorder="1" applyAlignment="1">
      <alignment horizontal="center"/>
    </xf>
    <xf numFmtId="168" fontId="16" fillId="0" borderId="0" xfId="0" applyNumberFormat="1" applyFont="1" applyAlignment="1">
      <alignment/>
    </xf>
    <xf numFmtId="0" fontId="0" fillId="0" borderId="0" xfId="0" applyFont="1" applyAlignment="1">
      <alignment horizontal="left" wrapText="1"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Grey" xfId="22"/>
    <cellStyle name="Heading1" xfId="23"/>
    <cellStyle name="Heading2" xfId="24"/>
    <cellStyle name="Hyperlink" xfId="25"/>
    <cellStyle name="Input [yellow]" xfId="26"/>
    <cellStyle name="Normal - Style1" xfId="27"/>
    <cellStyle name="Percent" xfId="28"/>
    <cellStyle name="Percent [2]" xfId="29"/>
    <cellStyle name="Total" xfId="30"/>
    <cellStyle name="Tusental (0)_pldt" xfId="31"/>
    <cellStyle name="Tusental_pldt" xfId="32"/>
    <cellStyle name="Valuta (0)_pldt" xfId="33"/>
    <cellStyle name="Valuta_pld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-Jun2004.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Unsecured"/>
      <sheetName val="BS-1"/>
      <sheetName val="BSDisc"/>
      <sheetName val="P&amp;LDisc"/>
      <sheetName val="Charts"/>
      <sheetName val="BOD"/>
      <sheetName val="P&amp;L-1"/>
      <sheetName val="Budget"/>
      <sheetName val="Q1vsQ2"/>
      <sheetName val="Sheet4"/>
      <sheetName val="2004vs2003"/>
      <sheetName val="P&amp;L-2"/>
      <sheetName val="EQ"/>
      <sheetName val="EQ-1"/>
      <sheetName val="CF Disc"/>
      <sheetName val="GCF"/>
      <sheetName val="Co CF"/>
      <sheetName val="NTA-P&amp;L"/>
      <sheetName val="NTA-BS"/>
      <sheetName val="cje(coy)"/>
      <sheetName val="&lt;cje&gt;(coy)"/>
      <sheetName val="CF-4(G)"/>
      <sheetName val="CF-4|summary(G)"/>
      <sheetName val="CF-4-1"/>
      <sheetName val="CF-4-3-MM"/>
      <sheetName val="CF-4-4-MI"/>
      <sheetName val="CF-4-2"/>
      <sheetName val="FA Disc"/>
      <sheetName val="CF-23(PNTA)"/>
      <sheetName val="Sheet1"/>
      <sheetName val="CF-6-FA"/>
      <sheetName val="HTPBS"/>
      <sheetName val="HTPP&amp;L"/>
      <sheetName val="SAMBS"/>
      <sheetName val="SAMP&amp;L"/>
      <sheetName val="KCSBBS"/>
      <sheetName val="KCSB P&amp;L"/>
      <sheetName val="PSOFTBS"/>
      <sheetName val="PSOFTP&amp;l"/>
      <sheetName val="ETSBSB"/>
      <sheetName val="ETSBP&amp;L"/>
      <sheetName val="MRCBS"/>
      <sheetName val="MRCP&amp;L"/>
      <sheetName val="AOLBS"/>
      <sheetName val="AOLP&amp;L"/>
      <sheetName val="Quarterly consol"/>
      <sheetName val="SUBs"/>
      <sheetName val="Sheet3"/>
      <sheetName val="Audited 2001 vs Mgm Accs"/>
      <sheetName val="GROUP"/>
      <sheetName val="Sheet2"/>
    </sheetNames>
    <sheetDataSet>
      <sheetData sheetId="2">
        <row r="3">
          <cell r="A3" t="str">
            <v>FOR THE 6 MONTHS FINANCIAL PERIOD ENDED 30 JUNE 2004</v>
          </cell>
        </row>
        <row r="10">
          <cell r="W10">
            <v>9365491</v>
          </cell>
        </row>
        <row r="11">
          <cell r="W11">
            <v>7250</v>
          </cell>
        </row>
        <row r="12">
          <cell r="W12">
            <v>0</v>
          </cell>
        </row>
        <row r="13">
          <cell r="W13">
            <v>0</v>
          </cell>
        </row>
        <row r="14">
          <cell r="W14">
            <v>112405886</v>
          </cell>
        </row>
        <row r="15">
          <cell r="W15">
            <v>15751411</v>
          </cell>
        </row>
        <row r="16">
          <cell r="W16">
            <v>0</v>
          </cell>
        </row>
        <row r="18">
          <cell r="W18">
            <v>0</v>
          </cell>
        </row>
        <row r="20">
          <cell r="W20">
            <v>1239480</v>
          </cell>
        </row>
        <row r="21">
          <cell r="W21">
            <v>0</v>
          </cell>
        </row>
        <row r="22">
          <cell r="W22">
            <v>570000</v>
          </cell>
        </row>
        <row r="23">
          <cell r="W23">
            <v>0</v>
          </cell>
        </row>
        <row r="24">
          <cell r="W24">
            <v>898500</v>
          </cell>
        </row>
        <row r="25">
          <cell r="W25">
            <v>6163102</v>
          </cell>
        </row>
        <row r="29">
          <cell r="W29">
            <v>36246770.5</v>
          </cell>
        </row>
        <row r="30">
          <cell r="W30">
            <v>12778319</v>
          </cell>
        </row>
        <row r="31">
          <cell r="W31">
            <v>0</v>
          </cell>
        </row>
        <row r="32">
          <cell r="W32">
            <v>17829</v>
          </cell>
        </row>
        <row r="33">
          <cell r="W33">
            <v>1548162</v>
          </cell>
        </row>
        <row r="34">
          <cell r="W34">
            <v>0</v>
          </cell>
        </row>
        <row r="35">
          <cell r="W35">
            <v>114191</v>
          </cell>
        </row>
        <row r="36">
          <cell r="W36">
            <v>0</v>
          </cell>
        </row>
        <row r="37">
          <cell r="W37">
            <v>0</v>
          </cell>
        </row>
        <row r="38">
          <cell r="W38">
            <v>2324914</v>
          </cell>
        </row>
        <row r="39">
          <cell r="W39">
            <v>3000000</v>
          </cell>
        </row>
        <row r="48">
          <cell r="W48">
            <v>199630</v>
          </cell>
        </row>
        <row r="49">
          <cell r="W49">
            <v>8663987</v>
          </cell>
        </row>
        <row r="50">
          <cell r="W50">
            <v>95121254</v>
          </cell>
        </row>
        <row r="53">
          <cell r="W53">
            <v>-6907496</v>
          </cell>
        </row>
        <row r="54">
          <cell r="W54">
            <v>-7288252</v>
          </cell>
        </row>
        <row r="56">
          <cell r="W56">
            <v>3757974</v>
          </cell>
        </row>
        <row r="60">
          <cell r="W60">
            <v>100008300</v>
          </cell>
        </row>
        <row r="62">
          <cell r="W62">
            <v>227579</v>
          </cell>
        </row>
        <row r="63">
          <cell r="W63">
            <v>16516683</v>
          </cell>
        </row>
        <row r="64">
          <cell r="W64">
            <v>65896540.5</v>
          </cell>
        </row>
        <row r="67">
          <cell r="W67">
            <v>1268929</v>
          </cell>
        </row>
      </sheetData>
      <sheetData sheetId="7">
        <row r="10">
          <cell r="W10">
            <v>118232301</v>
          </cell>
        </row>
        <row r="11">
          <cell r="W11">
            <v>-85601941.5</v>
          </cell>
        </row>
        <row r="13">
          <cell r="W13">
            <v>55250</v>
          </cell>
        </row>
        <row r="14">
          <cell r="W14">
            <v>1568981</v>
          </cell>
        </row>
        <row r="17">
          <cell r="W17">
            <v>-10895051</v>
          </cell>
        </row>
        <row r="18">
          <cell r="W18">
            <v>-1510621</v>
          </cell>
        </row>
        <row r="19">
          <cell r="W19">
            <v>-1119509</v>
          </cell>
        </row>
        <row r="20">
          <cell r="W20">
            <v>-4406991</v>
          </cell>
        </row>
        <row r="22">
          <cell r="W22">
            <v>-769834</v>
          </cell>
        </row>
        <row r="24">
          <cell r="W24">
            <v>-12000</v>
          </cell>
        </row>
        <row r="26">
          <cell r="W26">
            <v>-4795910</v>
          </cell>
        </row>
        <row r="29">
          <cell r="W29">
            <v>-545467</v>
          </cell>
        </row>
      </sheetData>
      <sheetData sheetId="12">
        <row r="29">
          <cell r="M29">
            <v>15136221</v>
          </cell>
        </row>
        <row r="33">
          <cell r="M33">
            <v>12240946</v>
          </cell>
        </row>
        <row r="35">
          <cell r="M35">
            <v>21646189.5</v>
          </cell>
        </row>
        <row r="43">
          <cell r="M43">
            <v>7605531</v>
          </cell>
        </row>
        <row r="50">
          <cell r="M50">
            <v>2312794</v>
          </cell>
        </row>
        <row r="84">
          <cell r="M84">
            <v>10895051</v>
          </cell>
        </row>
        <row r="115">
          <cell r="M115">
            <v>703176</v>
          </cell>
        </row>
        <row r="127">
          <cell r="M127">
            <v>3177797</v>
          </cell>
        </row>
      </sheetData>
      <sheetData sheetId="14">
        <row r="12">
          <cell r="X12">
            <v>8300</v>
          </cell>
        </row>
        <row r="31">
          <cell r="X31">
            <v>16683</v>
          </cell>
        </row>
        <row r="37">
          <cell r="X37">
            <v>59297333</v>
          </cell>
        </row>
        <row r="38">
          <cell r="X38">
            <v>10199207.5</v>
          </cell>
        </row>
        <row r="39">
          <cell r="X39">
            <v>-3600000</v>
          </cell>
        </row>
        <row r="40">
          <cell r="X40">
            <v>0</v>
          </cell>
        </row>
      </sheetData>
      <sheetData sheetId="16">
        <row r="6">
          <cell r="B6">
            <v>14376552</v>
          </cell>
          <cell r="C6">
            <v>9365491</v>
          </cell>
        </row>
        <row r="7">
          <cell r="B7">
            <v>8507250</v>
          </cell>
          <cell r="C7">
            <v>7250</v>
          </cell>
        </row>
        <row r="13">
          <cell r="B13">
            <v>0</v>
          </cell>
          <cell r="C13">
            <v>0</v>
          </cell>
        </row>
        <row r="34">
          <cell r="E34">
            <v>15540584.5</v>
          </cell>
          <cell r="F34">
            <v>10783328</v>
          </cell>
          <cell r="G34">
            <v>0</v>
          </cell>
          <cell r="H34">
            <v>0</v>
          </cell>
          <cell r="I34">
            <v>0</v>
          </cell>
          <cell r="J34">
            <v>-2200000</v>
          </cell>
          <cell r="K34">
            <v>0</v>
          </cell>
          <cell r="L34">
            <v>0</v>
          </cell>
          <cell r="M34">
            <v>0</v>
          </cell>
          <cell r="N34">
            <v>691562</v>
          </cell>
          <cell r="O34">
            <v>703176</v>
          </cell>
          <cell r="P34">
            <v>12000</v>
          </cell>
          <cell r="Q34">
            <v>-280405</v>
          </cell>
          <cell r="R34">
            <v>-25999</v>
          </cell>
          <cell r="S34">
            <v>0</v>
          </cell>
          <cell r="T34">
            <v>0</v>
          </cell>
          <cell r="U34">
            <v>582989</v>
          </cell>
          <cell r="V34">
            <v>-3185793</v>
          </cell>
          <cell r="W34">
            <v>-25212253</v>
          </cell>
          <cell r="X34">
            <v>-773530.5</v>
          </cell>
          <cell r="Y34">
            <v>0</v>
          </cell>
          <cell r="AA34">
            <v>-691562</v>
          </cell>
          <cell r="AB34">
            <v>-3600000</v>
          </cell>
          <cell r="AC34">
            <v>-3150789</v>
          </cell>
          <cell r="AD34">
            <v>280405</v>
          </cell>
          <cell r="AE34">
            <v>0</v>
          </cell>
          <cell r="AF34">
            <v>0</v>
          </cell>
          <cell r="AG34">
            <v>0</v>
          </cell>
          <cell r="AH34">
            <v>-28499</v>
          </cell>
          <cell r="AI34">
            <v>-2019510</v>
          </cell>
          <cell r="AP34">
            <v>-961748</v>
          </cell>
          <cell r="AQ34">
            <v>24983</v>
          </cell>
          <cell r="AR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view="pageBreakPreview" zoomScale="60" zoomScaleNormal="60" workbookViewId="0" topLeftCell="A20">
      <selection activeCell="A67" sqref="A67"/>
    </sheetView>
  </sheetViews>
  <sheetFormatPr defaultColWidth="9.00390625" defaultRowHeight="16.5"/>
  <cols>
    <col min="1" max="1" width="44.875" style="2" customWidth="1"/>
    <col min="2" max="2" width="17.25390625" style="2" customWidth="1"/>
    <col min="3" max="3" width="4.25390625" style="2" customWidth="1"/>
    <col min="4" max="4" width="16.25390625" style="2" customWidth="1"/>
    <col min="5" max="5" width="3.375" style="2" customWidth="1"/>
    <col min="6" max="6" width="15.375" style="2" hidden="1" customWidth="1"/>
    <col min="7" max="7" width="17.375" style="2" customWidth="1"/>
    <col min="8" max="16384" width="9.00390625" style="2" customWidth="1"/>
  </cols>
  <sheetData>
    <row r="1" spans="1:5" ht="16.5">
      <c r="A1" s="1" t="s">
        <v>0</v>
      </c>
      <c r="B1" s="1"/>
      <c r="C1" s="1"/>
      <c r="D1" s="1"/>
      <c r="E1" s="1"/>
    </row>
    <row r="2" spans="1:5" ht="16.5">
      <c r="A2" s="4" t="s">
        <v>1</v>
      </c>
      <c r="B2" s="4"/>
      <c r="C2" s="4"/>
      <c r="D2" s="4"/>
      <c r="E2" s="4"/>
    </row>
    <row r="3" spans="1:5" ht="16.5">
      <c r="A3" s="1" t="s">
        <v>2</v>
      </c>
      <c r="B3" s="1"/>
      <c r="C3" s="1"/>
      <c r="D3" s="1"/>
      <c r="E3" s="1"/>
    </row>
    <row r="4" spans="1:5" ht="16.5">
      <c r="A4" s="1"/>
      <c r="B4" s="1"/>
      <c r="C4" s="1"/>
      <c r="D4" s="1"/>
      <c r="E4" s="1"/>
    </row>
    <row r="5" spans="1:5" ht="16.5">
      <c r="A5" s="3"/>
      <c r="B5" s="5" t="s">
        <v>3</v>
      </c>
      <c r="C5" s="3"/>
      <c r="D5" s="5" t="s">
        <v>4</v>
      </c>
      <c r="E5" s="3"/>
    </row>
    <row r="6" spans="1:6" ht="16.5">
      <c r="A6" s="6"/>
      <c r="B6" s="7">
        <v>2004</v>
      </c>
      <c r="C6" s="8"/>
      <c r="D6" s="7">
        <v>2003</v>
      </c>
      <c r="E6" s="8"/>
      <c r="F6" s="9" t="s">
        <v>5</v>
      </c>
    </row>
    <row r="7" spans="1:6" ht="36" customHeight="1">
      <c r="A7" s="10"/>
      <c r="B7" s="11" t="s">
        <v>6</v>
      </c>
      <c r="C7" s="10"/>
      <c r="D7" s="12" t="s">
        <v>7</v>
      </c>
      <c r="E7" s="10"/>
      <c r="F7" s="13" t="s">
        <v>8</v>
      </c>
    </row>
    <row r="8" spans="1:6" ht="16.5">
      <c r="A8" s="10"/>
      <c r="B8" s="14" t="s">
        <v>9</v>
      </c>
      <c r="C8" s="15"/>
      <c r="D8" s="14" t="s">
        <v>9</v>
      </c>
      <c r="E8" s="15"/>
      <c r="F8" s="16" t="s">
        <v>9</v>
      </c>
    </row>
    <row r="9" spans="1:6" ht="16.5">
      <c r="A9" s="15" t="s">
        <v>10</v>
      </c>
      <c r="B9" s="17"/>
      <c r="C9" s="10"/>
      <c r="D9" s="10"/>
      <c r="E9" s="10"/>
      <c r="F9" s="16"/>
    </row>
    <row r="10" spans="1:6" ht="16.5">
      <c r="A10" s="19" t="s">
        <v>11</v>
      </c>
      <c r="B10" s="3">
        <f>'[1]BS-1'!W50</f>
        <v>95121254</v>
      </c>
      <c r="C10" s="3"/>
      <c r="D10" s="3">
        <v>103859072.55681819</v>
      </c>
      <c r="E10" s="3"/>
      <c r="F10" s="20">
        <v>52210000</v>
      </c>
    </row>
    <row r="11" spans="1:6" ht="16.5">
      <c r="A11" s="19" t="s">
        <v>12</v>
      </c>
      <c r="B11" s="3">
        <f>'[1]BS-1'!W56</f>
        <v>3757974</v>
      </c>
      <c r="C11" s="3"/>
      <c r="D11" s="3">
        <v>5044140</v>
      </c>
      <c r="E11" s="3"/>
      <c r="F11" s="21">
        <v>4213000</v>
      </c>
    </row>
    <row r="12" spans="1:6" ht="16.5">
      <c r="A12" s="19" t="s">
        <v>13</v>
      </c>
      <c r="B12" s="19">
        <f>'[1]BS-1'!W48</f>
        <v>199630</v>
      </c>
      <c r="C12" s="19"/>
      <c r="D12" s="19">
        <v>211630.4</v>
      </c>
      <c r="E12" s="19"/>
      <c r="F12" s="20">
        <v>1374000</v>
      </c>
    </row>
    <row r="13" spans="1:6" ht="16.5">
      <c r="A13" s="19" t="s">
        <v>14</v>
      </c>
      <c r="B13" s="19">
        <f>'[1]BS-1'!W49</f>
        <v>8663987</v>
      </c>
      <c r="C13" s="19"/>
      <c r="D13" s="19">
        <v>8635487</v>
      </c>
      <c r="E13" s="19"/>
      <c r="F13" s="20">
        <v>9217000</v>
      </c>
    </row>
    <row r="14" spans="1:6" ht="16.5">
      <c r="A14" s="19"/>
      <c r="B14" s="19"/>
      <c r="C14" s="19"/>
      <c r="D14" s="19"/>
      <c r="E14" s="19"/>
      <c r="F14" s="20"/>
    </row>
    <row r="15" spans="1:6" ht="16.5">
      <c r="A15" s="10" t="s">
        <v>15</v>
      </c>
      <c r="B15" s="22">
        <f>SUM(B10:B14)</f>
        <v>107742845</v>
      </c>
      <c r="C15" s="23"/>
      <c r="D15" s="22">
        <f>SUM(D10:D14)</f>
        <v>117750329.9568182</v>
      </c>
      <c r="E15" s="23"/>
      <c r="F15" s="16"/>
    </row>
    <row r="16" spans="1:6" ht="16.5">
      <c r="A16" s="10"/>
      <c r="B16" s="17"/>
      <c r="C16" s="10"/>
      <c r="D16" s="10"/>
      <c r="E16" s="10"/>
      <c r="F16" s="16"/>
    </row>
    <row r="17" spans="1:5" ht="16.5">
      <c r="A17" s="24" t="s">
        <v>16</v>
      </c>
      <c r="B17" s="24"/>
      <c r="C17" s="19"/>
      <c r="D17" s="19"/>
      <c r="E17" s="19"/>
    </row>
    <row r="18" spans="1:6" ht="16.5" hidden="1">
      <c r="A18" s="3" t="s">
        <v>17</v>
      </c>
      <c r="B18" s="3"/>
      <c r="C18" s="3"/>
      <c r="D18" s="3"/>
      <c r="E18" s="3"/>
      <c r="F18" s="20"/>
    </row>
    <row r="19" spans="1:6" ht="16.5" hidden="1">
      <c r="A19" s="3" t="s">
        <v>18</v>
      </c>
      <c r="B19" s="3">
        <f>'[1]BS-1'!W13</f>
        <v>0</v>
      </c>
      <c r="C19" s="3"/>
      <c r="D19" s="3">
        <v>0</v>
      </c>
      <c r="E19" s="3"/>
      <c r="F19" s="20"/>
    </row>
    <row r="20" spans="1:6" ht="15" customHeight="1">
      <c r="A20" s="3" t="s">
        <v>19</v>
      </c>
      <c r="B20" s="3">
        <f>'[1]BS-1'!W15+'[1]BS-1'!W21+'[1]BS-1'!W20+'[1]BS-1'!W24+'[1]BS-1'!W18</f>
        <v>17889391</v>
      </c>
      <c r="C20" s="3"/>
      <c r="D20" s="3">
        <v>20095745</v>
      </c>
      <c r="E20" s="3"/>
      <c r="F20" s="20">
        <v>19186000</v>
      </c>
    </row>
    <row r="21" spans="1:6" ht="16.5">
      <c r="A21" s="3" t="s">
        <v>20</v>
      </c>
      <c r="B21" s="3">
        <f>'[1]BS-1'!W14+'[1]BS-1'!W25-'[1]BS-1'!W31+'[1]BS-1'!W22+'[1]BS-1'!W23+'[1]BS-1'!W16</f>
        <v>119138988</v>
      </c>
      <c r="C21" s="3"/>
      <c r="D21" s="3">
        <v>86997273</v>
      </c>
      <c r="E21" s="3"/>
      <c r="F21" s="20">
        <v>100838000</v>
      </c>
    </row>
    <row r="22" spans="1:6" ht="16.5" hidden="1">
      <c r="A22" s="3" t="s">
        <v>21</v>
      </c>
      <c r="B22" s="3"/>
      <c r="C22" s="3"/>
      <c r="D22" s="3"/>
      <c r="E22" s="3"/>
      <c r="F22" s="20"/>
    </row>
    <row r="23" spans="1:6" ht="16.5">
      <c r="A23" s="19" t="s">
        <v>22</v>
      </c>
      <c r="B23" s="19">
        <f>'[1]BS-1'!W11+'[1]BS-1'!W12</f>
        <v>7250</v>
      </c>
      <c r="C23" s="19"/>
      <c r="D23" s="25">
        <v>8507250</v>
      </c>
      <c r="E23" s="19"/>
      <c r="F23" s="20">
        <v>60741000</v>
      </c>
    </row>
    <row r="24" spans="1:6" ht="16.5">
      <c r="A24" s="26" t="s">
        <v>23</v>
      </c>
      <c r="B24" s="26">
        <f>'[1]BS-1'!W10</f>
        <v>9365491</v>
      </c>
      <c r="C24" s="26"/>
      <c r="D24" s="27">
        <v>14376552</v>
      </c>
      <c r="E24" s="26"/>
      <c r="F24" s="20">
        <v>5706000</v>
      </c>
    </row>
    <row r="25" spans="1:6" ht="16.5" hidden="1">
      <c r="A25" s="3" t="s">
        <v>24</v>
      </c>
      <c r="B25" s="3"/>
      <c r="C25" s="3"/>
      <c r="D25" s="28"/>
      <c r="E25" s="3"/>
      <c r="F25" s="20">
        <v>0</v>
      </c>
    </row>
    <row r="26" spans="1:6" ht="16.5" hidden="1">
      <c r="A26" s="3" t="s">
        <v>25</v>
      </c>
      <c r="B26" s="3"/>
      <c r="C26" s="3"/>
      <c r="D26" s="28"/>
      <c r="E26" s="3"/>
      <c r="F26" s="20">
        <v>0</v>
      </c>
    </row>
    <row r="27" spans="1:6" ht="16.5" hidden="1">
      <c r="A27" s="3" t="s">
        <v>26</v>
      </c>
      <c r="B27" s="3"/>
      <c r="C27" s="3"/>
      <c r="D27" s="28"/>
      <c r="E27" s="3"/>
      <c r="F27" s="20"/>
    </row>
    <row r="28" spans="1:6" ht="16.5" hidden="1">
      <c r="A28" s="26" t="s">
        <v>27</v>
      </c>
      <c r="B28" s="26"/>
      <c r="C28" s="26"/>
      <c r="D28" s="27"/>
      <c r="E28" s="26"/>
      <c r="F28" s="20"/>
    </row>
    <row r="29" spans="1:6" ht="16.5" hidden="1">
      <c r="A29" s="19" t="s">
        <v>28</v>
      </c>
      <c r="B29" s="19"/>
      <c r="C29" s="26"/>
      <c r="D29" s="27"/>
      <c r="E29" s="26"/>
      <c r="F29" s="29" t="s">
        <v>29</v>
      </c>
    </row>
    <row r="30" spans="1:6" ht="16.5">
      <c r="A30" s="3"/>
      <c r="B30" s="3" t="s">
        <v>30</v>
      </c>
      <c r="C30" s="3"/>
      <c r="D30" s="28" t="s">
        <v>30</v>
      </c>
      <c r="E30" s="3"/>
      <c r="F30" s="20"/>
    </row>
    <row r="31" spans="1:6" ht="16.5">
      <c r="A31" s="3" t="s">
        <v>31</v>
      </c>
      <c r="B31" s="30">
        <f>SUM(B18:B30)</f>
        <v>146401120</v>
      </c>
      <c r="C31" s="3"/>
      <c r="D31" s="31">
        <f>SUM(D18:D30)</f>
        <v>129976820</v>
      </c>
      <c r="E31" s="3"/>
      <c r="F31" s="30">
        <f>SUM(F23:F30)</f>
        <v>66447000</v>
      </c>
    </row>
    <row r="32" spans="1:6" ht="16.5">
      <c r="A32" s="3"/>
      <c r="B32" s="3"/>
      <c r="C32" s="3"/>
      <c r="D32" s="28"/>
      <c r="E32" s="3"/>
      <c r="F32" s="20"/>
    </row>
    <row r="33" spans="1:6" ht="16.5">
      <c r="A33" s="24" t="s">
        <v>32</v>
      </c>
      <c r="B33" s="24"/>
      <c r="C33" s="26"/>
      <c r="D33" s="27"/>
      <c r="E33" s="26"/>
      <c r="F33" s="20"/>
    </row>
    <row r="34" spans="1:6" ht="16.5">
      <c r="A34" s="3" t="s">
        <v>33</v>
      </c>
      <c r="B34" s="3">
        <f>'[1]BS-1'!W29</f>
        <v>36246770.5</v>
      </c>
      <c r="C34" s="3"/>
      <c r="D34" s="28">
        <v>33626071</v>
      </c>
      <c r="E34" s="3"/>
      <c r="F34" s="20">
        <v>25720000</v>
      </c>
    </row>
    <row r="35" spans="1:6" ht="16.5">
      <c r="A35" s="3" t="s">
        <v>34</v>
      </c>
      <c r="B35" s="3">
        <f>'[1]BS-1'!W30+'[1]BS-1'!W33+'[1]BS-1'!W35+'[1]BS-1'!W34+'[1]BS-1'!W32</f>
        <v>14458501</v>
      </c>
      <c r="C35" s="3"/>
      <c r="D35" s="28">
        <v>18515416</v>
      </c>
      <c r="E35" s="3"/>
      <c r="F35" s="20">
        <v>45181000</v>
      </c>
    </row>
    <row r="36" spans="1:6" ht="16.5" hidden="1">
      <c r="A36" s="3" t="s">
        <v>35</v>
      </c>
      <c r="B36" s="3"/>
      <c r="C36" s="3"/>
      <c r="D36" s="28"/>
      <c r="E36" s="3"/>
      <c r="F36" s="29"/>
    </row>
    <row r="37" spans="1:6" ht="16.5">
      <c r="A37" s="19" t="s">
        <v>36</v>
      </c>
      <c r="B37" s="25">
        <f>'[1]BS-1'!W36+'[1]BS-1'!W39</f>
        <v>3000000</v>
      </c>
      <c r="C37" s="19"/>
      <c r="D37" s="25">
        <v>3000000</v>
      </c>
      <c r="E37" s="19"/>
      <c r="F37" s="21">
        <v>5440000</v>
      </c>
    </row>
    <row r="38" spans="1:6" ht="16.5" hidden="1">
      <c r="A38" s="26" t="s">
        <v>37</v>
      </c>
      <c r="B38" s="26">
        <f>'[1]BS-1'!W37</f>
        <v>0</v>
      </c>
      <c r="C38" s="26"/>
      <c r="D38" s="27">
        <v>0</v>
      </c>
      <c r="E38" s="26"/>
      <c r="F38" s="20">
        <v>0</v>
      </c>
    </row>
    <row r="39" spans="1:6" ht="16.5">
      <c r="A39" s="3" t="s">
        <v>38</v>
      </c>
      <c r="B39" s="3">
        <f>'[1]BS-1'!W38</f>
        <v>2324914</v>
      </c>
      <c r="C39" s="3"/>
      <c r="D39" s="28">
        <v>679793</v>
      </c>
      <c r="E39" s="3"/>
      <c r="F39" s="20">
        <v>25289000</v>
      </c>
    </row>
    <row r="40" spans="1:6" ht="16.5" hidden="1">
      <c r="A40" s="26"/>
      <c r="B40" s="26"/>
      <c r="C40" s="26"/>
      <c r="D40" s="26"/>
      <c r="E40" s="26"/>
      <c r="F40" s="20"/>
    </row>
    <row r="41" spans="1:6" ht="16.5">
      <c r="A41" s="3"/>
      <c r="B41" s="3"/>
      <c r="C41" s="3"/>
      <c r="D41" s="3"/>
      <c r="E41" s="3"/>
      <c r="F41" s="20"/>
    </row>
    <row r="42" spans="1:6" ht="16.5">
      <c r="A42" s="3" t="s">
        <v>39</v>
      </c>
      <c r="B42" s="30">
        <f>SUM(B34:B41)</f>
        <v>56030185.5</v>
      </c>
      <c r="C42" s="3"/>
      <c r="D42" s="30">
        <f>SUM(D34:D41)</f>
        <v>55821280</v>
      </c>
      <c r="E42" s="3"/>
      <c r="F42" s="30">
        <f>SUM(F34:F41)</f>
        <v>101630000</v>
      </c>
    </row>
    <row r="43" spans="1:6" ht="16.5">
      <c r="A43" s="3"/>
      <c r="B43" s="3"/>
      <c r="C43" s="3"/>
      <c r="D43" s="3"/>
      <c r="E43" s="3"/>
      <c r="F43" s="20"/>
    </row>
    <row r="44" spans="1:6" ht="16.5">
      <c r="A44" s="26" t="s">
        <v>40</v>
      </c>
      <c r="B44" s="3">
        <f>B31-B42</f>
        <v>90370934.5</v>
      </c>
      <c r="C44" s="26"/>
      <c r="D44" s="3">
        <f>D31-D42</f>
        <v>74155540</v>
      </c>
      <c r="E44" s="26"/>
      <c r="F44" s="20">
        <f>F31-F42</f>
        <v>-35183000</v>
      </c>
    </row>
    <row r="46" spans="2:4" ht="16.5">
      <c r="B46" s="33">
        <f>B44+B15</f>
        <v>198113779.5</v>
      </c>
      <c r="D46" s="33">
        <f>D44+D15</f>
        <v>191905869.9568182</v>
      </c>
    </row>
    <row r="48" spans="1:6" ht="16.5">
      <c r="A48" s="34" t="s">
        <v>41</v>
      </c>
      <c r="B48" s="34"/>
      <c r="C48" s="3"/>
      <c r="D48" s="3"/>
      <c r="E48" s="3"/>
      <c r="F48" s="20"/>
    </row>
    <row r="49" spans="1:6" ht="16.5">
      <c r="A49" s="35" t="s">
        <v>42</v>
      </c>
      <c r="B49" s="3">
        <f>'[1]BS-1'!W60</f>
        <v>100008300</v>
      </c>
      <c r="C49" s="3"/>
      <c r="D49" s="3">
        <v>100000000</v>
      </c>
      <c r="E49" s="3"/>
      <c r="F49" s="20">
        <v>80000000</v>
      </c>
    </row>
    <row r="50" spans="1:6" ht="16.5">
      <c r="A50" s="35" t="s">
        <v>43</v>
      </c>
      <c r="B50" s="3">
        <f>'[1]BS-1'!W63</f>
        <v>16516683</v>
      </c>
      <c r="C50" s="3"/>
      <c r="D50" s="3">
        <v>16500000</v>
      </c>
      <c r="E50" s="3"/>
      <c r="F50" s="21">
        <v>16500000</v>
      </c>
    </row>
    <row r="51" spans="1:6" ht="16.5">
      <c r="A51" s="35" t="s">
        <v>44</v>
      </c>
      <c r="B51" s="36">
        <f>'[1]BS-1'!W64</f>
        <v>65896540.5</v>
      </c>
      <c r="C51" s="3"/>
      <c r="D51" s="36">
        <v>59297332.57681817</v>
      </c>
      <c r="E51" s="3"/>
      <c r="F51" s="37">
        <v>46671000</v>
      </c>
    </row>
    <row r="52" spans="1:6" ht="16.5">
      <c r="A52" s="35" t="s">
        <v>45</v>
      </c>
      <c r="B52" s="38">
        <f>SUM(B49:B51)</f>
        <v>182421523.5</v>
      </c>
      <c r="C52" s="3"/>
      <c r="D52" s="38">
        <f>SUM(D49:D51)</f>
        <v>175797332.57681817</v>
      </c>
      <c r="E52" s="3"/>
      <c r="F52" s="32"/>
    </row>
    <row r="53" spans="1:6" ht="16.5">
      <c r="A53" s="35" t="s">
        <v>46</v>
      </c>
      <c r="B53" s="18">
        <f>'[1]BS-1'!W62</f>
        <v>227579</v>
      </c>
      <c r="C53" s="3"/>
      <c r="D53" s="3">
        <v>227579</v>
      </c>
      <c r="E53" s="3"/>
      <c r="F53" s="20">
        <v>228000</v>
      </c>
    </row>
    <row r="54" spans="1:6" ht="16.5">
      <c r="A54" s="35" t="s">
        <v>47</v>
      </c>
      <c r="B54" s="3">
        <f>'[1]BS-1'!W67</f>
        <v>1268929</v>
      </c>
      <c r="C54" s="3"/>
      <c r="D54" s="3">
        <v>723462.27</v>
      </c>
      <c r="E54" s="3"/>
      <c r="F54" s="20">
        <v>1286000</v>
      </c>
    </row>
    <row r="55" spans="1:6" ht="16.5">
      <c r="A55" s="35" t="s">
        <v>48</v>
      </c>
      <c r="B55" s="30">
        <f>SUM(B52:B54)</f>
        <v>183918031.5</v>
      </c>
      <c r="C55" s="3"/>
      <c r="D55" s="30">
        <f>SUM(D52:D54)</f>
        <v>176748373.84681818</v>
      </c>
      <c r="E55" s="3"/>
      <c r="F55" s="20">
        <f>SUM(F49:F54)</f>
        <v>144685000</v>
      </c>
    </row>
    <row r="56" spans="1:6" ht="16.5">
      <c r="A56" s="3"/>
      <c r="B56" s="32"/>
      <c r="C56" s="3"/>
      <c r="D56" s="3"/>
      <c r="E56" s="3"/>
      <c r="F56" s="20"/>
    </row>
    <row r="57" spans="1:6" ht="16.5">
      <c r="A57" s="39" t="s">
        <v>49</v>
      </c>
      <c r="B57" s="3"/>
      <c r="C57" s="3"/>
      <c r="D57" s="3"/>
      <c r="E57" s="3"/>
      <c r="F57" s="20"/>
    </row>
    <row r="58" spans="1:6" ht="16.5">
      <c r="A58" s="40" t="s">
        <v>50</v>
      </c>
      <c r="B58" s="3">
        <f>-'[1]BS-1'!W54</f>
        <v>7288252</v>
      </c>
      <c r="D58" s="3">
        <v>8250000</v>
      </c>
      <c r="E58" s="3"/>
      <c r="F58" s="21">
        <v>-2569000</v>
      </c>
    </row>
    <row r="59" spans="1:7" ht="16.5">
      <c r="A59" s="40" t="s">
        <v>51</v>
      </c>
      <c r="B59" s="3">
        <f>-'[1]BS-1'!W53</f>
        <v>6907496</v>
      </c>
      <c r="D59" s="3">
        <v>6907496</v>
      </c>
      <c r="E59" s="3"/>
      <c r="F59" s="20">
        <v>-4601000</v>
      </c>
      <c r="G59" s="41"/>
    </row>
    <row r="60" spans="1:4" ht="16.5">
      <c r="A60" s="3" t="s">
        <v>52</v>
      </c>
      <c r="B60" s="42">
        <f>SUM(B58:B59)</f>
        <v>14195748</v>
      </c>
      <c r="D60" s="42">
        <f>SUM(D58:D59)</f>
        <v>15157496</v>
      </c>
    </row>
    <row r="61" ht="16.5">
      <c r="A61" s="3"/>
    </row>
    <row r="62" spans="1:6" ht="17.25" thickBot="1">
      <c r="A62" s="3"/>
      <c r="B62" s="43">
        <f>B55+B60</f>
        <v>198113779.5</v>
      </c>
      <c r="C62" s="3"/>
      <c r="D62" s="43">
        <f>D55+D60</f>
        <v>191905869.84681818</v>
      </c>
      <c r="E62" s="3"/>
      <c r="F62" s="44">
        <f>SUM(F55:F59)</f>
        <v>137515000</v>
      </c>
    </row>
    <row r="63" spans="2:6" ht="17.25" thickTop="1">
      <c r="B63" s="45"/>
      <c r="C63" s="3"/>
      <c r="D63" s="3"/>
      <c r="E63" s="3"/>
      <c r="F63" s="3" t="e">
        <f>#REF!-F62</f>
        <v>#REF!</v>
      </c>
    </row>
    <row r="64" spans="1:6" ht="16.5">
      <c r="A64" s="2" t="s">
        <v>53</v>
      </c>
      <c r="B64" s="46">
        <f>(B55-B11)/100000000</f>
        <v>1.801600575</v>
      </c>
      <c r="C64" s="46"/>
      <c r="D64" s="46">
        <f>(D55-D11)/100000000</f>
        <v>1.7170423384681819</v>
      </c>
      <c r="E64" s="46"/>
      <c r="F64" s="46">
        <f>(F55-F11)/80000000</f>
        <v>1.7559</v>
      </c>
    </row>
    <row r="65" ht="16.5">
      <c r="B65" s="45"/>
    </row>
    <row r="66" ht="16.5">
      <c r="B66" s="47"/>
    </row>
  </sheetData>
  <printOptions horizontalCentered="1"/>
  <pageMargins left="0.85" right="0.75" top="0.56" bottom="1" header="0.34" footer="0.54"/>
  <pageSetup horizontalDpi="300" verticalDpi="300" orientation="portrait" paperSize="9" scale="83" r:id="rId1"/>
  <headerFooter alignWithMargins="0">
    <oddFooter>&amp;C&amp;"Book Antiqua,Bold Italic"&amp;10The Condensed Consolidated Balance Sheets should be read in conjunction with the  Audited Accounts for the year ended 31/12/2003. The document forms part of  unaudited quarterly announcement for quarter ended 30/6/2004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tabSelected="1" view="pageBreakPreview" zoomScale="60" zoomScaleNormal="60" workbookViewId="0" topLeftCell="A7">
      <selection activeCell="A7" sqref="A7"/>
    </sheetView>
  </sheetViews>
  <sheetFormatPr defaultColWidth="9.00390625" defaultRowHeight="16.5"/>
  <cols>
    <col min="1" max="1" width="41.375" style="49" customWidth="1"/>
    <col min="2" max="2" width="17.50390625" style="49" customWidth="1"/>
    <col min="3" max="3" width="2.50390625" style="49" customWidth="1"/>
    <col min="4" max="4" width="17.50390625" style="49" customWidth="1"/>
    <col min="5" max="5" width="2.50390625" style="49" customWidth="1"/>
    <col min="6" max="6" width="15.625" style="49" hidden="1" customWidth="1"/>
    <col min="7" max="7" width="2.50390625" style="49" hidden="1" customWidth="1"/>
    <col min="8" max="8" width="15.875" style="49" hidden="1" customWidth="1"/>
    <col min="9" max="9" width="2.50390625" style="49" hidden="1" customWidth="1"/>
    <col min="10" max="10" width="14.75390625" style="49" customWidth="1"/>
    <col min="11" max="11" width="3.125" style="49" customWidth="1"/>
    <col min="12" max="12" width="15.125" style="50" customWidth="1"/>
    <col min="13" max="13" width="1.625" style="49" customWidth="1"/>
    <col min="14" max="14" width="13.875" style="49" hidden="1" customWidth="1"/>
    <col min="15" max="15" width="18.125" style="49" hidden="1" customWidth="1"/>
    <col min="16" max="16" width="9.00390625" style="49" hidden="1" customWidth="1"/>
    <col min="17" max="16384" width="9.00390625" style="49" customWidth="1"/>
  </cols>
  <sheetData>
    <row r="1" spans="1:9" ht="15.7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15.75">
      <c r="A2" s="51" t="s">
        <v>54</v>
      </c>
      <c r="B2" s="51"/>
      <c r="C2" s="51"/>
      <c r="D2" s="51"/>
      <c r="E2" s="51"/>
      <c r="F2" s="51"/>
      <c r="G2" s="51"/>
      <c r="H2" s="51"/>
      <c r="I2" s="51"/>
    </row>
    <row r="3" spans="1:9" ht="15.75">
      <c r="A3" s="48" t="s">
        <v>55</v>
      </c>
      <c r="B3" s="51"/>
      <c r="C3" s="51"/>
      <c r="D3" s="51"/>
      <c r="E3" s="51"/>
      <c r="F3" s="51"/>
      <c r="G3" s="51"/>
      <c r="H3" s="51"/>
      <c r="I3" s="51"/>
    </row>
    <row r="4" spans="1:9" ht="15.75">
      <c r="A4" s="50"/>
      <c r="B4" s="50"/>
      <c r="C4" s="50"/>
      <c r="D4" s="50"/>
      <c r="E4" s="50"/>
      <c r="F4" s="50"/>
      <c r="G4" s="50"/>
      <c r="H4" s="50"/>
      <c r="I4" s="50"/>
    </row>
    <row r="5" spans="1:14" ht="15.75">
      <c r="A5" s="52"/>
      <c r="B5" s="53">
        <v>2004</v>
      </c>
      <c r="C5" s="54"/>
      <c r="D5" s="53">
        <v>2003</v>
      </c>
      <c r="E5" s="54"/>
      <c r="F5" s="53">
        <v>2004</v>
      </c>
      <c r="G5" s="54"/>
      <c r="H5" s="53">
        <v>2003</v>
      </c>
      <c r="I5" s="54"/>
      <c r="J5" s="53">
        <v>2004</v>
      </c>
      <c r="K5" s="54"/>
      <c r="L5" s="53">
        <v>2003</v>
      </c>
      <c r="M5" s="55"/>
      <c r="N5" s="56">
        <v>2001</v>
      </c>
    </row>
    <row r="6" spans="1:15" ht="57" customHeight="1">
      <c r="A6" s="57"/>
      <c r="B6" s="58" t="s">
        <v>56</v>
      </c>
      <c r="C6" s="59"/>
      <c r="D6" s="58" t="s">
        <v>57</v>
      </c>
      <c r="E6" s="59"/>
      <c r="F6" s="58" t="s">
        <v>58</v>
      </c>
      <c r="G6" s="59"/>
      <c r="H6" s="58" t="s">
        <v>59</v>
      </c>
      <c r="I6" s="59"/>
      <c r="J6" s="60" t="s">
        <v>60</v>
      </c>
      <c r="K6" s="61"/>
      <c r="L6" s="60" t="s">
        <v>60</v>
      </c>
      <c r="M6" s="61"/>
      <c r="N6" s="62" t="s">
        <v>61</v>
      </c>
      <c r="O6" s="49" t="s">
        <v>62</v>
      </c>
    </row>
    <row r="7" spans="1:13" ht="15.75">
      <c r="A7" s="57"/>
      <c r="B7" s="56" t="s">
        <v>9</v>
      </c>
      <c r="C7" s="63"/>
      <c r="D7" s="63" t="s">
        <v>9</v>
      </c>
      <c r="E7" s="63"/>
      <c r="F7" s="63" t="s">
        <v>9</v>
      </c>
      <c r="G7" s="63"/>
      <c r="H7" s="63" t="s">
        <v>9</v>
      </c>
      <c r="I7" s="63"/>
      <c r="J7" s="56" t="s">
        <v>9</v>
      </c>
      <c r="K7" s="64"/>
      <c r="L7" s="65" t="s">
        <v>9</v>
      </c>
      <c r="M7" s="64"/>
    </row>
    <row r="8" spans="1:9" ht="15.75">
      <c r="A8" s="57"/>
      <c r="B8" s="57"/>
      <c r="C8" s="57"/>
      <c r="D8" s="57"/>
      <c r="E8" s="57"/>
      <c r="F8" s="57"/>
      <c r="G8" s="57"/>
      <c r="H8" s="57"/>
      <c r="I8" s="57"/>
    </row>
    <row r="9" spans="1:16" ht="15.75">
      <c r="A9" s="66" t="s">
        <v>63</v>
      </c>
      <c r="B9" s="67">
        <f>J9-F9</f>
        <v>60944983</v>
      </c>
      <c r="C9" s="57"/>
      <c r="D9" s="57">
        <f>L9-H9</f>
        <v>52136636</v>
      </c>
      <c r="E9" s="57"/>
      <c r="F9" s="57">
        <v>57287318</v>
      </c>
      <c r="G9" s="57"/>
      <c r="H9" s="57">
        <v>50030983</v>
      </c>
      <c r="I9" s="57"/>
      <c r="J9" s="57">
        <f>'[1]P&amp;L-1'!W10</f>
        <v>118232301</v>
      </c>
      <c r="K9" s="68"/>
      <c r="L9" s="69">
        <v>102167619</v>
      </c>
      <c r="M9" s="68"/>
      <c r="N9" s="70">
        <v>215822134</v>
      </c>
      <c r="O9" s="71">
        <f>J9-L9</f>
        <v>16064682</v>
      </c>
      <c r="P9" s="72">
        <f>O9/L9</f>
        <v>0.15723848864482198</v>
      </c>
    </row>
    <row r="10" spans="1:15" ht="15.75">
      <c r="A10" s="66" t="s">
        <v>64</v>
      </c>
      <c r="B10" s="67">
        <f>J10-F10</f>
        <v>52500</v>
      </c>
      <c r="C10" s="57"/>
      <c r="D10" s="57">
        <f>L10-H10</f>
        <v>44919</v>
      </c>
      <c r="E10" s="57"/>
      <c r="F10" s="57">
        <v>2750</v>
      </c>
      <c r="G10" s="57"/>
      <c r="H10" s="57">
        <v>78</v>
      </c>
      <c r="I10" s="57"/>
      <c r="J10" s="57">
        <f>'[1]P&amp;L-1'!W13</f>
        <v>55250</v>
      </c>
      <c r="L10" s="69">
        <v>44997</v>
      </c>
      <c r="N10" s="70">
        <v>4942801</v>
      </c>
      <c r="O10" s="71">
        <f>J10-L10</f>
        <v>10253</v>
      </c>
    </row>
    <row r="11" spans="1:14" ht="15.75">
      <c r="A11" s="66" t="s">
        <v>65</v>
      </c>
      <c r="B11" s="73">
        <f>SUM(B9:B10)</f>
        <v>60997483</v>
      </c>
      <c r="C11" s="57"/>
      <c r="D11" s="73">
        <f>SUM(D9:D10)</f>
        <v>52181555</v>
      </c>
      <c r="E11" s="57"/>
      <c r="F11" s="74">
        <f>SUM(F9:F10)</f>
        <v>57290068</v>
      </c>
      <c r="G11" s="57"/>
      <c r="H11" s="74">
        <f>SUM(H9:H10)</f>
        <v>50031061</v>
      </c>
      <c r="I11" s="57"/>
      <c r="J11" s="74">
        <f>SUM(J9:J10)</f>
        <v>118287551</v>
      </c>
      <c r="L11" s="74">
        <f>SUM(L9:L10)</f>
        <v>102212616</v>
      </c>
      <c r="N11" s="74">
        <f>SUM(N9:N10)</f>
        <v>220764935</v>
      </c>
    </row>
    <row r="12" spans="1:14" ht="15.75">
      <c r="A12" s="66"/>
      <c r="C12" s="57"/>
      <c r="D12" s="57"/>
      <c r="E12" s="57"/>
      <c r="F12" s="57"/>
      <c r="G12" s="57"/>
      <c r="H12" s="57"/>
      <c r="I12" s="57"/>
      <c r="J12" s="57"/>
      <c r="L12" s="69"/>
      <c r="N12" s="70"/>
    </row>
    <row r="13" spans="1:15" ht="15.75">
      <c r="A13" s="66" t="s">
        <v>66</v>
      </c>
      <c r="B13" s="67">
        <f aca="true" t="shared" si="0" ref="B13:B19">J13-F13</f>
        <v>-12215126</v>
      </c>
      <c r="C13" s="57"/>
      <c r="D13" s="57">
        <f>L13-H13</f>
        <v>-14077606</v>
      </c>
      <c r="E13" s="57"/>
      <c r="F13" s="57">
        <v>-13816146</v>
      </c>
      <c r="G13" s="57"/>
      <c r="H13" s="57">
        <v>-13206537</v>
      </c>
      <c r="I13" s="57"/>
      <c r="J13" s="75">
        <f>-('[1]P&amp;L-2'!M29+'[1]P&amp;L-2'!M84)</f>
        <v>-26031272</v>
      </c>
      <c r="L13" s="69">
        <v>-27284143</v>
      </c>
      <c r="N13" s="70">
        <f>-27034842-17352810</f>
        <v>-44387652</v>
      </c>
      <c r="O13" s="71">
        <f>J13-L13</f>
        <v>1252871</v>
      </c>
    </row>
    <row r="14" spans="1:15" ht="15.75">
      <c r="A14" s="66" t="s">
        <v>67</v>
      </c>
      <c r="B14" s="67">
        <f t="shared" si="0"/>
        <v>-10444759</v>
      </c>
      <c r="C14" s="57"/>
      <c r="D14" s="57">
        <f>L14-H14</f>
        <v>-1801641</v>
      </c>
      <c r="E14" s="57"/>
      <c r="F14" s="57">
        <v>-1796187</v>
      </c>
      <c r="G14" s="57"/>
      <c r="H14" s="57">
        <v>-1353684</v>
      </c>
      <c r="I14" s="57"/>
      <c r="J14" s="75">
        <f>-'[1]P&amp;L-2'!M33</f>
        <v>-12240946</v>
      </c>
      <c r="L14" s="69">
        <v>-3155325</v>
      </c>
      <c r="N14" s="70">
        <v>-48926910</v>
      </c>
      <c r="O14" s="71">
        <f>J14-L14</f>
        <v>-9085621</v>
      </c>
    </row>
    <row r="15" spans="1:15" ht="15.75">
      <c r="A15" s="66" t="s">
        <v>68</v>
      </c>
      <c r="B15" s="67">
        <f t="shared" si="0"/>
        <v>-7684043.5</v>
      </c>
      <c r="C15" s="57"/>
      <c r="D15" s="57">
        <f>L15-H15</f>
        <v>-8730201</v>
      </c>
      <c r="E15" s="57"/>
      <c r="F15" s="57">
        <v>-13962146</v>
      </c>
      <c r="G15" s="57"/>
      <c r="H15" s="57">
        <v>-8483305</v>
      </c>
      <c r="I15" s="57"/>
      <c r="J15" s="75">
        <f>-'[1]P&amp;L-2'!M35</f>
        <v>-21646189.5</v>
      </c>
      <c r="L15" s="69">
        <v>-17213506</v>
      </c>
      <c r="N15" s="70">
        <v>-24721177</v>
      </c>
      <c r="O15" s="71">
        <f>J15-L15</f>
        <v>-4432683.5</v>
      </c>
    </row>
    <row r="16" spans="1:15" ht="15.75">
      <c r="A16" s="66" t="s">
        <v>69</v>
      </c>
      <c r="B16" s="67">
        <f t="shared" si="0"/>
        <v>-1213920</v>
      </c>
      <c r="C16" s="57"/>
      <c r="D16" s="57">
        <v>0</v>
      </c>
      <c r="E16" s="57"/>
      <c r="F16" s="57">
        <v>-1098874</v>
      </c>
      <c r="G16" s="57"/>
      <c r="H16" s="57">
        <v>0</v>
      </c>
      <c r="I16" s="57"/>
      <c r="J16" s="75">
        <f>-'[1]P&amp;L-2'!M50</f>
        <v>-2312794</v>
      </c>
      <c r="L16" s="76">
        <v>0</v>
      </c>
      <c r="N16" s="70"/>
      <c r="O16" s="71"/>
    </row>
    <row r="17" spans="1:15" ht="15.75">
      <c r="A17" s="66" t="s">
        <v>70</v>
      </c>
      <c r="B17" s="67">
        <f t="shared" si="0"/>
        <v>-5330394</v>
      </c>
      <c r="C17" s="57"/>
      <c r="D17" s="57">
        <f>L17-H17</f>
        <v>-5132052</v>
      </c>
      <c r="E17" s="57"/>
      <c r="F17" s="57">
        <v>-5452934</v>
      </c>
      <c r="G17" s="57"/>
      <c r="H17" s="57">
        <v>-5594096</v>
      </c>
      <c r="I17" s="57"/>
      <c r="J17" s="75">
        <f>-'[1]P&amp;L-2'!M43-'[1]P&amp;L-2'!M127</f>
        <v>-10783328</v>
      </c>
      <c r="L17" s="69">
        <v>-10726148</v>
      </c>
      <c r="N17" s="70">
        <f>-3067285-9922259</f>
        <v>-12989544</v>
      </c>
      <c r="O17" s="71">
        <f>J17-L17</f>
        <v>-57180</v>
      </c>
    </row>
    <row r="18" spans="1:15" ht="15.75">
      <c r="A18" s="66" t="s">
        <v>71</v>
      </c>
      <c r="B18" s="67">
        <f t="shared" si="0"/>
        <v>-351588</v>
      </c>
      <c r="C18" s="57"/>
      <c r="D18" s="57">
        <f>L18-H18</f>
        <v>-351588</v>
      </c>
      <c r="E18" s="57"/>
      <c r="F18" s="57">
        <v>-351588</v>
      </c>
      <c r="G18" s="57"/>
      <c r="H18" s="57">
        <v>-351588</v>
      </c>
      <c r="I18" s="57"/>
      <c r="J18" s="75">
        <f>-'[1]P&amp;L-2'!M115</f>
        <v>-703176</v>
      </c>
      <c r="L18" s="69">
        <v>-703176</v>
      </c>
      <c r="N18" s="70">
        <v>-1406352</v>
      </c>
      <c r="O18" s="71">
        <f>J18-L18</f>
        <v>0</v>
      </c>
    </row>
    <row r="19" spans="1:15" ht="15.75">
      <c r="A19" s="66" t="s">
        <v>72</v>
      </c>
      <c r="B19" s="67">
        <f t="shared" si="0"/>
        <v>-17900987</v>
      </c>
      <c r="C19" s="57"/>
      <c r="D19" s="57">
        <f>L19-H19</f>
        <v>-17445747.700000003</v>
      </c>
      <c r="E19" s="57"/>
      <c r="F19" s="57">
        <v>-11915421</v>
      </c>
      <c r="G19" s="57"/>
      <c r="H19" s="57">
        <v>-12293860</v>
      </c>
      <c r="I19" s="57"/>
      <c r="J19" s="77">
        <f>'[1]P&amp;L-1'!W11+'[1]P&amp;L-1'!W17+'[1]P&amp;L-1'!W18+'[1]P&amp;L-1'!W19+'[1]P&amp;L-1'!W20-J18-J17-J15-J14-J13-J16</f>
        <v>-29816408</v>
      </c>
      <c r="L19" s="77">
        <v>-29739607.700000003</v>
      </c>
      <c r="N19" s="78">
        <f>-100541737-13138105-1920727-1396343-3613857+24721177+48926910</f>
        <v>-46962682</v>
      </c>
      <c r="O19" s="71">
        <f>J19-L19</f>
        <v>-76800.29999999702</v>
      </c>
    </row>
    <row r="20" spans="1:14" ht="15.75">
      <c r="A20" s="66" t="s">
        <v>73</v>
      </c>
      <c r="B20" s="74">
        <f>SUM(B13:B19)</f>
        <v>-55140817.5</v>
      </c>
      <c r="C20" s="57"/>
      <c r="D20" s="74">
        <f>SUM(D13:D19)</f>
        <v>-47538835.7</v>
      </c>
      <c r="E20" s="57"/>
      <c r="F20" s="74">
        <f>SUM(F13:F19)</f>
        <v>-48393296</v>
      </c>
      <c r="G20" s="57"/>
      <c r="H20" s="74">
        <f>SUM(H13:H19)</f>
        <v>-41283070</v>
      </c>
      <c r="I20" s="57"/>
      <c r="J20" s="74">
        <f>SUM(J13:J19)</f>
        <v>-103534113.5</v>
      </c>
      <c r="L20" s="74">
        <f>SUM(L13:L19)</f>
        <v>-88821905.7</v>
      </c>
      <c r="N20" s="74">
        <f>SUM(N13:N19)</f>
        <v>-179394317</v>
      </c>
    </row>
    <row r="21" spans="1:14" ht="15.75">
      <c r="A21" s="66"/>
      <c r="C21" s="57"/>
      <c r="D21" s="57"/>
      <c r="E21" s="57"/>
      <c r="F21" s="57"/>
      <c r="G21" s="57"/>
      <c r="H21" s="57"/>
      <c r="I21" s="57"/>
      <c r="J21" s="52"/>
      <c r="L21" s="79"/>
      <c r="N21" s="70"/>
    </row>
    <row r="22" spans="1:14" ht="15.75">
      <c r="A22" s="66" t="s">
        <v>74</v>
      </c>
      <c r="B22" s="50">
        <f>B11+B20</f>
        <v>5856665.5</v>
      </c>
      <c r="C22" s="57"/>
      <c r="D22" s="57">
        <f>D11+D20</f>
        <v>4642719.299999997</v>
      </c>
      <c r="E22" s="57"/>
      <c r="F22" s="50">
        <f>F11+F20</f>
        <v>8896772</v>
      </c>
      <c r="G22" s="57"/>
      <c r="H22" s="50">
        <f>H11+H20</f>
        <v>8747991</v>
      </c>
      <c r="I22" s="57"/>
      <c r="J22" s="50">
        <f>J11+J20</f>
        <v>14753437.5</v>
      </c>
      <c r="L22" s="50">
        <f>L11+L20</f>
        <v>13390710.299999997</v>
      </c>
      <c r="N22" s="50">
        <f>N11+N20</f>
        <v>41370618</v>
      </c>
    </row>
    <row r="23" spans="1:15" ht="15.75">
      <c r="A23" s="66" t="s">
        <v>75</v>
      </c>
      <c r="B23" s="67">
        <f>J23-F23</f>
        <v>-405070</v>
      </c>
      <c r="C23" s="57"/>
      <c r="D23" s="57">
        <f>L23-H23</f>
        <v>-320537</v>
      </c>
      <c r="E23" s="57"/>
      <c r="F23" s="57">
        <v>-364764</v>
      </c>
      <c r="G23" s="57"/>
      <c r="H23" s="57">
        <v>-347270</v>
      </c>
      <c r="I23" s="57"/>
      <c r="J23" s="57">
        <f>'[1]P&amp;L-1'!W22</f>
        <v>-769834</v>
      </c>
      <c r="L23" s="69">
        <v>-667807</v>
      </c>
      <c r="N23" s="70">
        <v>-1399908</v>
      </c>
      <c r="O23" s="71">
        <f>J23-L23</f>
        <v>-102027</v>
      </c>
    </row>
    <row r="24" spans="1:15" ht="15.75">
      <c r="A24" s="66" t="s">
        <v>76</v>
      </c>
      <c r="B24" s="80">
        <f>J24-F24</f>
        <v>-5577</v>
      </c>
      <c r="C24" s="57"/>
      <c r="D24" s="57">
        <f>L24-H24</f>
        <v>-285820.1</v>
      </c>
      <c r="E24" s="57"/>
      <c r="F24" s="57">
        <v>-6423</v>
      </c>
      <c r="G24" s="57"/>
      <c r="H24" s="57">
        <v>-8436.5</v>
      </c>
      <c r="I24" s="57"/>
      <c r="J24" s="57">
        <f>'[1]P&amp;L-1'!W24</f>
        <v>-12000</v>
      </c>
      <c r="K24" s="68"/>
      <c r="L24" s="81">
        <v>-294256.6</v>
      </c>
      <c r="M24" s="68"/>
      <c r="N24" s="82">
        <v>309375</v>
      </c>
      <c r="O24" s="71">
        <f>J24-L24</f>
        <v>282256.6</v>
      </c>
    </row>
    <row r="25" spans="1:15" ht="15.75">
      <c r="A25" s="49" t="s">
        <v>77</v>
      </c>
      <c r="B25" s="83">
        <f>J25-F25</f>
        <v>706670</v>
      </c>
      <c r="D25" s="83">
        <f>L25-H25</f>
        <v>798065</v>
      </c>
      <c r="F25" s="77">
        <v>862311</v>
      </c>
      <c r="H25" s="77">
        <v>690742</v>
      </c>
      <c r="J25" s="77">
        <f>'[1]P&amp;L-1'!W14</f>
        <v>1568981</v>
      </c>
      <c r="L25" s="84">
        <v>1488807</v>
      </c>
      <c r="N25" s="85"/>
      <c r="O25" s="71">
        <f>J25-L25</f>
        <v>80174</v>
      </c>
    </row>
    <row r="26" spans="1:14" ht="15.75">
      <c r="A26" s="66" t="s">
        <v>78</v>
      </c>
      <c r="B26" s="67">
        <f>SUM(B22:B25)</f>
        <v>6152688.5</v>
      </c>
      <c r="C26" s="57"/>
      <c r="D26" s="67">
        <f>SUM(D22:D25)</f>
        <v>4834427.199999997</v>
      </c>
      <c r="E26" s="57"/>
      <c r="F26" s="67">
        <f>SUM(F22:F25)</f>
        <v>9387896</v>
      </c>
      <c r="G26" s="57"/>
      <c r="H26" s="67">
        <f>SUM(H22:H25)</f>
        <v>9083026.5</v>
      </c>
      <c r="I26" s="57"/>
      <c r="J26" s="67">
        <f>SUM(J22:J25)</f>
        <v>15540584.5</v>
      </c>
      <c r="L26" s="67">
        <f>SUM(L22:L25)</f>
        <v>13917453.699999997</v>
      </c>
      <c r="N26" s="67">
        <f>SUM(N22:N25)</f>
        <v>40280085</v>
      </c>
    </row>
    <row r="27" spans="1:14" ht="15.75">
      <c r="A27" s="66" t="s">
        <v>38</v>
      </c>
      <c r="B27" s="83">
        <f>J27-F27</f>
        <v>-1978278</v>
      </c>
      <c r="C27" s="57"/>
      <c r="D27" s="77">
        <f>L27-H27</f>
        <v>-1469043</v>
      </c>
      <c r="E27" s="57"/>
      <c r="F27" s="77">
        <v>-2817632</v>
      </c>
      <c r="G27" s="57"/>
      <c r="H27" s="77">
        <v>-2794470</v>
      </c>
      <c r="I27" s="57"/>
      <c r="J27" s="77">
        <f>'[1]P&amp;L-1'!W26</f>
        <v>-4795910</v>
      </c>
      <c r="L27" s="86">
        <v>-4263513</v>
      </c>
      <c r="N27" s="87">
        <v>-13669989</v>
      </c>
    </row>
    <row r="28" spans="1:14" ht="15.75">
      <c r="A28" s="88" t="s">
        <v>79</v>
      </c>
      <c r="B28" s="67">
        <f>SUM(B26:B27)</f>
        <v>4174410.5</v>
      </c>
      <c r="C28" s="50"/>
      <c r="D28" s="67">
        <f>SUM(D26:D27)</f>
        <v>3365384.1999999974</v>
      </c>
      <c r="E28" s="50"/>
      <c r="F28" s="71">
        <f>SUM(F26:F27)</f>
        <v>6570264</v>
      </c>
      <c r="G28" s="50"/>
      <c r="H28" s="71">
        <f>SUM(H26:H27)</f>
        <v>6288556.5</v>
      </c>
      <c r="I28" s="50"/>
      <c r="J28" s="71">
        <f>SUM(J26:J27)</f>
        <v>10744674.5</v>
      </c>
      <c r="L28" s="71">
        <f>SUM(L26:L27)</f>
        <v>9653940.699999997</v>
      </c>
      <c r="N28" s="71">
        <f>SUM(N26:N27)</f>
        <v>26610096</v>
      </c>
    </row>
    <row r="29" spans="1:14" ht="15.75">
      <c r="A29" s="88" t="s">
        <v>80</v>
      </c>
      <c r="B29" s="67">
        <f>J29-F29</f>
        <v>-514239</v>
      </c>
      <c r="C29" s="50"/>
      <c r="D29" s="50">
        <f>L29-H29</f>
        <v>-121303.37999999999</v>
      </c>
      <c r="E29" s="50"/>
      <c r="F29" s="57">
        <v>-31228</v>
      </c>
      <c r="G29" s="50"/>
      <c r="H29" s="50">
        <v>-47368.2</v>
      </c>
      <c r="I29" s="50"/>
      <c r="J29" s="57">
        <f>'[1]P&amp;L-1'!W29</f>
        <v>-545467</v>
      </c>
      <c r="L29" s="81">
        <v>-168671.58</v>
      </c>
      <c r="N29" s="82"/>
    </row>
    <row r="30" spans="1:14" ht="16.5" thickBot="1">
      <c r="A30" s="88" t="s">
        <v>81</v>
      </c>
      <c r="B30" s="89">
        <f>SUM(B28:B29)</f>
        <v>3660171.5</v>
      </c>
      <c r="C30" s="50"/>
      <c r="D30" s="89">
        <f>SUM(D28:D29)</f>
        <v>3244080.8199999975</v>
      </c>
      <c r="E30" s="50"/>
      <c r="F30" s="90">
        <f>SUM(F28:F29)</f>
        <v>6539036</v>
      </c>
      <c r="G30" s="50"/>
      <c r="H30" s="90">
        <f>SUM(H28:H29)</f>
        <v>6241188.3</v>
      </c>
      <c r="I30" s="50"/>
      <c r="J30" s="90">
        <f>SUM(J28:J29)</f>
        <v>10199207.5</v>
      </c>
      <c r="L30" s="90">
        <f>SUM(L28:L29)</f>
        <v>9485269.119999997</v>
      </c>
      <c r="N30" s="90">
        <f>SUM(N28:N29)</f>
        <v>26610096</v>
      </c>
    </row>
    <row r="31" spans="1:12" ht="16.5" thickTop="1">
      <c r="A31" s="91"/>
      <c r="F31" s="49">
        <v>0</v>
      </c>
      <c r="J31" s="72"/>
      <c r="L31" s="92"/>
    </row>
    <row r="32" spans="1:14" ht="24.75" customHeight="1">
      <c r="A32" s="91" t="s">
        <v>82</v>
      </c>
      <c r="B32" s="71">
        <f>J32</f>
        <v>100008300</v>
      </c>
      <c r="D32" s="50">
        <v>100000000</v>
      </c>
      <c r="F32" s="50">
        <v>100000000</v>
      </c>
      <c r="G32" s="50"/>
      <c r="H32" s="50">
        <v>100000000</v>
      </c>
      <c r="J32" s="71">
        <f>BSDisc!B49</f>
        <v>100008300</v>
      </c>
      <c r="L32" s="92">
        <v>100000000</v>
      </c>
      <c r="N32" s="71">
        <v>80000000</v>
      </c>
    </row>
    <row r="33" spans="1:14" ht="15.75">
      <c r="A33" s="91" t="s">
        <v>83</v>
      </c>
      <c r="B33" s="93">
        <f>B30/B32</f>
        <v>0.036598677309783285</v>
      </c>
      <c r="D33" s="93">
        <f>D30/D32</f>
        <v>0.032440808199999976</v>
      </c>
      <c r="F33" s="93">
        <f>F30/F32</f>
        <v>0.06539036</v>
      </c>
      <c r="H33" s="93">
        <f>H30/H32</f>
        <v>0.062411883</v>
      </c>
      <c r="J33" s="93">
        <f>J30/J32</f>
        <v>0.1019836103603401</v>
      </c>
      <c r="K33" s="93"/>
      <c r="L33" s="93">
        <f>L30/L32</f>
        <v>0.09485269119999998</v>
      </c>
      <c r="M33" s="93"/>
      <c r="N33" s="93">
        <f>N30/N32</f>
        <v>0.3326262</v>
      </c>
    </row>
    <row r="35" spans="1:14" ht="15.75">
      <c r="A35" s="94"/>
      <c r="N35" s="49">
        <f>L35/L30</f>
        <v>0</v>
      </c>
    </row>
    <row r="36" spans="1:13" ht="18" customHeight="1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</row>
    <row r="37" spans="2:10" ht="15.75">
      <c r="B37" s="95"/>
      <c r="J37" s="50"/>
    </row>
    <row r="38" ht="15.75" hidden="1"/>
    <row r="39" spans="1:12" ht="16.5">
      <c r="A39" s="2"/>
      <c r="B39" s="3"/>
      <c r="L39" s="49"/>
    </row>
    <row r="40" spans="1:2" ht="16.5">
      <c r="A40" s="2"/>
      <c r="B40" s="3"/>
    </row>
    <row r="41" spans="1:12" ht="15.75">
      <c r="A41" s="94"/>
      <c r="L41" s="49"/>
    </row>
    <row r="54" ht="16.5">
      <c r="A54" s="2"/>
    </row>
  </sheetData>
  <mergeCells count="1">
    <mergeCell ref="A36:M36"/>
  </mergeCells>
  <printOptions horizontalCentered="1"/>
  <pageMargins left="0.26" right="0.28" top="1" bottom="1" header="0.5" footer="0.5"/>
  <pageSetup horizontalDpi="300" verticalDpi="300" orientation="portrait" paperSize="9" scale="75" r:id="rId1"/>
  <headerFooter alignWithMargins="0">
    <oddFooter>&amp;C&amp;"Book Antiqua,Bold Italic"&amp;10The Condensed Consolidated Income Statements should be read in conjunction with the Audited Accounts for the year ended 31/12/2003. The document forms part of quarterly announcement for quarter ended 30/6/2004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="75" zoomScaleNormal="75" workbookViewId="0" topLeftCell="A1">
      <selection activeCell="D21" sqref="D21"/>
    </sheetView>
  </sheetViews>
  <sheetFormatPr defaultColWidth="9.00390625" defaultRowHeight="16.5"/>
  <cols>
    <col min="1" max="1" width="21.75390625" style="97" customWidth="1"/>
    <col min="2" max="2" width="6.125" style="97" customWidth="1"/>
    <col min="3" max="3" width="14.125" style="98" bestFit="1" customWidth="1"/>
    <col min="4" max="4" width="13.375" style="98" customWidth="1"/>
    <col min="5" max="5" width="14.375" style="98" customWidth="1"/>
    <col min="6" max="6" width="13.375" style="98" customWidth="1"/>
    <col min="7" max="16384" width="9.00390625" style="97" customWidth="1"/>
  </cols>
  <sheetData>
    <row r="2" ht="16.5">
      <c r="A2" s="96" t="s">
        <v>0</v>
      </c>
    </row>
    <row r="3" ht="16.5">
      <c r="A3" s="96" t="s">
        <v>84</v>
      </c>
    </row>
    <row r="4" ht="16.5">
      <c r="A4" s="96" t="str">
        <f>'[1]BS-1'!A3</f>
        <v>FOR THE 6 MONTHS FINANCIAL PERIOD ENDED 30 JUNE 2004</v>
      </c>
    </row>
    <row r="6" spans="3:6" s="99" customFormat="1" ht="31.5">
      <c r="C6" s="100"/>
      <c r="D6" s="101" t="s">
        <v>85</v>
      </c>
      <c r="E6" s="101" t="s">
        <v>86</v>
      </c>
      <c r="F6" s="101"/>
    </row>
    <row r="7" spans="1:6" s="99" customFormat="1" ht="54" customHeight="1">
      <c r="A7" s="99" t="s">
        <v>87</v>
      </c>
      <c r="C7" s="102" t="s">
        <v>42</v>
      </c>
      <c r="D7" s="102" t="s">
        <v>88</v>
      </c>
      <c r="E7" s="102" t="s">
        <v>89</v>
      </c>
      <c r="F7" s="102" t="s">
        <v>90</v>
      </c>
    </row>
    <row r="8" spans="3:6" s="99" customFormat="1" ht="15" customHeight="1">
      <c r="C8" s="103"/>
      <c r="D8" s="103"/>
      <c r="E8" s="103"/>
      <c r="F8" s="103"/>
    </row>
    <row r="9" spans="1:6" ht="15.75">
      <c r="A9" s="97" t="s">
        <v>91</v>
      </c>
      <c r="C9" s="98">
        <v>100000000</v>
      </c>
      <c r="D9" s="98">
        <v>16500000</v>
      </c>
      <c r="E9" s="98">
        <f>'[1]EQ-1'!X37</f>
        <v>59297333</v>
      </c>
      <c r="F9" s="98">
        <f>SUM(C9:E9)</f>
        <v>175797333</v>
      </c>
    </row>
    <row r="10" spans="1:6" ht="15.75">
      <c r="A10" s="97" t="s">
        <v>92</v>
      </c>
      <c r="C10" s="98">
        <f>'[1]EQ-1'!X12</f>
        <v>8300</v>
      </c>
      <c r="D10" s="98">
        <f>'[1]EQ-1'!X31</f>
        <v>16683</v>
      </c>
      <c r="E10" s="98">
        <v>0</v>
      </c>
      <c r="F10" s="98">
        <f>SUM(C10:E10)</f>
        <v>24983</v>
      </c>
    </row>
    <row r="11" spans="1:6" ht="15.75">
      <c r="A11" s="97" t="s">
        <v>93</v>
      </c>
      <c r="C11" s="98">
        <v>0</v>
      </c>
      <c r="D11" s="98">
        <v>0</v>
      </c>
      <c r="E11" s="98">
        <f>'[1]EQ-1'!X38</f>
        <v>10199207.5</v>
      </c>
      <c r="F11" s="98">
        <f>SUM(C11:E11)</f>
        <v>10199207.5</v>
      </c>
    </row>
    <row r="12" spans="1:6" ht="15.75">
      <c r="A12" s="97" t="s">
        <v>94</v>
      </c>
      <c r="C12" s="98">
        <v>0</v>
      </c>
      <c r="D12" s="98">
        <v>0</v>
      </c>
      <c r="E12" s="98">
        <f>'[1]EQ-1'!X40</f>
        <v>0</v>
      </c>
      <c r="F12" s="98">
        <f>SUM(C12:E12)</f>
        <v>0</v>
      </c>
    </row>
    <row r="13" spans="1:6" ht="15.75">
      <c r="A13" s="97" t="s">
        <v>95</v>
      </c>
      <c r="C13" s="98">
        <v>0</v>
      </c>
      <c r="D13" s="98">
        <v>0</v>
      </c>
      <c r="E13" s="98">
        <f>'[1]EQ-1'!X39</f>
        <v>-3600000</v>
      </c>
      <c r="F13" s="98">
        <f>SUM(C13:E13)</f>
        <v>-3600000</v>
      </c>
    </row>
    <row r="14" spans="1:6" ht="16.5" thickBot="1">
      <c r="A14" s="97" t="s">
        <v>96</v>
      </c>
      <c r="C14" s="104">
        <f>SUM(C9:C13)</f>
        <v>100008300</v>
      </c>
      <c r="D14" s="104">
        <f>SUM(D9:D13)</f>
        <v>16516683</v>
      </c>
      <c r="E14" s="104">
        <f>SUM(E9:E13)</f>
        <v>65896540.5</v>
      </c>
      <c r="F14" s="104">
        <f>SUM(F9:F13)</f>
        <v>182421523.5</v>
      </c>
    </row>
    <row r="15" ht="16.5" thickTop="1"/>
    <row r="17" ht="51" customHeight="1">
      <c r="A17" s="99" t="s">
        <v>97</v>
      </c>
    </row>
    <row r="19" spans="1:6" ht="15.75">
      <c r="A19" s="97" t="s">
        <v>98</v>
      </c>
      <c r="C19" s="98">
        <v>100000000</v>
      </c>
      <c r="D19" s="98">
        <v>16500000</v>
      </c>
      <c r="E19" s="98">
        <v>45484157</v>
      </c>
      <c r="F19" s="98">
        <f aca="true" t="shared" si="0" ref="F19:F24">SUM(C19:E19)</f>
        <v>161984157</v>
      </c>
    </row>
    <row r="20" spans="1:6" ht="15.75">
      <c r="A20" s="97" t="s">
        <v>92</v>
      </c>
      <c r="D20" s="98">
        <v>0</v>
      </c>
      <c r="E20" s="98">
        <v>0</v>
      </c>
      <c r="F20" s="98">
        <f t="shared" si="0"/>
        <v>0</v>
      </c>
    </row>
    <row r="21" spans="1:6" ht="15.75">
      <c r="A21" s="97" t="s">
        <v>93</v>
      </c>
      <c r="C21" s="98">
        <v>0</v>
      </c>
      <c r="D21" s="98">
        <v>0</v>
      </c>
      <c r="E21" s="98">
        <v>9485269</v>
      </c>
      <c r="F21" s="98">
        <f t="shared" si="0"/>
        <v>9485269</v>
      </c>
    </row>
    <row r="22" spans="1:6" ht="15.75">
      <c r="A22" s="97" t="s">
        <v>94</v>
      </c>
      <c r="C22" s="98">
        <v>0</v>
      </c>
      <c r="D22" s="98">
        <v>0</v>
      </c>
      <c r="E22" s="98">
        <v>0</v>
      </c>
      <c r="F22" s="98">
        <f t="shared" si="0"/>
        <v>0</v>
      </c>
    </row>
    <row r="23" spans="1:6" ht="15.75">
      <c r="A23" s="97" t="s">
        <v>95</v>
      </c>
      <c r="C23" s="98">
        <v>0</v>
      </c>
      <c r="D23" s="98">
        <v>0</v>
      </c>
      <c r="E23" s="98">
        <v>-3600000</v>
      </c>
      <c r="F23" s="98">
        <f t="shared" si="0"/>
        <v>-3600000</v>
      </c>
    </row>
    <row r="24" spans="1:6" ht="16.5" thickBot="1">
      <c r="A24" s="97" t="s">
        <v>99</v>
      </c>
      <c r="C24" s="104">
        <f>SUM(C19:C23)</f>
        <v>100000000</v>
      </c>
      <c r="D24" s="104">
        <f>SUM(D19:D23)</f>
        <v>16500000</v>
      </c>
      <c r="E24" s="104">
        <f>SUM(E19:E23)</f>
        <v>51369426</v>
      </c>
      <c r="F24" s="104">
        <f t="shared" si="0"/>
        <v>167869426</v>
      </c>
    </row>
    <row r="25" ht="16.5" thickTop="1"/>
    <row r="53" ht="16.5">
      <c r="A53" s="2"/>
    </row>
  </sheetData>
  <printOptions horizontalCentered="1"/>
  <pageMargins left="0.75" right="0.75" top="1" bottom="1" header="0.5" footer="0.5"/>
  <pageSetup horizontalDpi="600" verticalDpi="600" orientation="portrait" paperSize="9" scale="80" r:id="rId1"/>
  <headerFooter alignWithMargins="0">
    <oddFooter>&amp;C&amp;"Book Antiqua,Bold Italic"&amp;10The Condensed Consolidated Statement of Changes in Equity should be read in conjunction with the Audited Accounts for the year ended 31/12/2003. The document forms part of quarterly announcement for quarter ended 30/6/2004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118"/>
  <sheetViews>
    <sheetView view="pageBreakPreview" zoomScale="60" zoomScaleNormal="60" workbookViewId="0" topLeftCell="A1">
      <selection activeCell="C9" sqref="C9"/>
    </sheetView>
  </sheetViews>
  <sheetFormatPr defaultColWidth="9.00390625" defaultRowHeight="16.5"/>
  <cols>
    <col min="1" max="1" width="56.625" style="108" customWidth="1"/>
    <col min="2" max="2" width="14.625" style="106" customWidth="1"/>
    <col min="3" max="3" width="4.00390625" style="106" customWidth="1"/>
    <col min="4" max="4" width="14.625" style="106" customWidth="1"/>
    <col min="5" max="5" width="4.00390625" style="106" customWidth="1"/>
    <col min="6" max="6" width="14.00390625" style="108" hidden="1" customWidth="1"/>
    <col min="7" max="7" width="3.625" style="108" hidden="1" customWidth="1"/>
    <col min="8" max="8" width="14.625" style="106" hidden="1" customWidth="1"/>
    <col min="9" max="9" width="10.875" style="108" hidden="1" customWidth="1"/>
    <col min="10" max="10" width="27.75390625" style="108" customWidth="1"/>
    <col min="11" max="11" width="13.75390625" style="108" hidden="1" customWidth="1"/>
    <col min="12" max="12" width="9.00390625" style="108" customWidth="1"/>
    <col min="13" max="13" width="18.625" style="108" customWidth="1"/>
    <col min="14" max="16384" width="9.00390625" style="108" customWidth="1"/>
  </cols>
  <sheetData>
    <row r="2" ht="15">
      <c r="A2" s="105" t="s">
        <v>0</v>
      </c>
    </row>
    <row r="3" spans="1:2" ht="15">
      <c r="A3" s="105" t="s">
        <v>100</v>
      </c>
      <c r="B3" s="108"/>
    </row>
    <row r="4" spans="1:2" ht="15">
      <c r="A4" s="105"/>
      <c r="B4" s="108"/>
    </row>
    <row r="5" spans="1:8" ht="15">
      <c r="A5" s="105"/>
      <c r="B5" s="110">
        <v>2004</v>
      </c>
      <c r="C5" s="111"/>
      <c r="D5" s="112">
        <v>2003</v>
      </c>
      <c r="E5" s="111"/>
      <c r="F5" s="113">
        <v>2002</v>
      </c>
      <c r="H5" s="112">
        <v>2002</v>
      </c>
    </row>
    <row r="6" spans="1:8" ht="32.25" customHeight="1">
      <c r="A6" s="105"/>
      <c r="B6" s="114" t="s">
        <v>102</v>
      </c>
      <c r="C6" s="115"/>
      <c r="D6" s="114" t="s">
        <v>102</v>
      </c>
      <c r="E6" s="115"/>
      <c r="F6" s="114" t="s">
        <v>103</v>
      </c>
      <c r="H6" s="114" t="s">
        <v>101</v>
      </c>
    </row>
    <row r="7" spans="2:8" ht="15">
      <c r="B7" s="116" t="s">
        <v>9</v>
      </c>
      <c r="C7" s="115"/>
      <c r="D7" s="116" t="s">
        <v>9</v>
      </c>
      <c r="E7" s="115"/>
      <c r="F7" s="116" t="s">
        <v>9</v>
      </c>
      <c r="H7" s="116" t="s">
        <v>9</v>
      </c>
    </row>
    <row r="8" ht="15">
      <c r="A8" s="105" t="s">
        <v>104</v>
      </c>
    </row>
    <row r="9" spans="1:8" ht="13.5">
      <c r="A9" s="108" t="s">
        <v>78</v>
      </c>
      <c r="B9" s="106">
        <f>'[1]GCF'!E34</f>
        <v>15540584.5</v>
      </c>
      <c r="D9" s="106">
        <v>13917453.699999997</v>
      </c>
      <c r="F9" s="117">
        <v>34614991.099999994</v>
      </c>
      <c r="H9" s="106">
        <v>9365858</v>
      </c>
    </row>
    <row r="10" spans="1:6" ht="13.5">
      <c r="A10" s="108" t="s">
        <v>105</v>
      </c>
      <c r="F10" s="117"/>
    </row>
    <row r="11" spans="1:8" ht="13.5">
      <c r="A11" s="118" t="s">
        <v>106</v>
      </c>
      <c r="B11" s="106">
        <f>'[1]GCF'!F34</f>
        <v>10783328</v>
      </c>
      <c r="D11" s="106">
        <v>10726148</v>
      </c>
      <c r="F11" s="117">
        <v>17781227</v>
      </c>
      <c r="H11" s="106">
        <v>4270175</v>
      </c>
    </row>
    <row r="12" spans="1:8" ht="13.5">
      <c r="A12" s="118" t="s">
        <v>107</v>
      </c>
      <c r="B12" s="106">
        <f>'[1]GCF'!N34</f>
        <v>691562</v>
      </c>
      <c r="D12" s="106">
        <v>863256</v>
      </c>
      <c r="F12" s="117">
        <v>1661658</v>
      </c>
      <c r="H12" s="106">
        <v>360488</v>
      </c>
    </row>
    <row r="13" spans="1:6" ht="13.5" hidden="1">
      <c r="A13" s="118" t="s">
        <v>108</v>
      </c>
      <c r="B13" s="106">
        <f>'[1]GCF'!H34</f>
        <v>0</v>
      </c>
      <c r="D13" s="106">
        <v>0</v>
      </c>
      <c r="F13" s="117">
        <v>177089</v>
      </c>
    </row>
    <row r="14" spans="1:6" ht="13.5" hidden="1">
      <c r="A14" s="118" t="s">
        <v>109</v>
      </c>
      <c r="B14" s="106">
        <f>'[1]GCF'!I34</f>
        <v>0</v>
      </c>
      <c r="F14" s="117"/>
    </row>
    <row r="15" spans="1:6" ht="13.5">
      <c r="A15" s="118" t="s">
        <v>110</v>
      </c>
      <c r="B15" s="106">
        <f>'[1]GCF'!J34</f>
        <v>-2200000</v>
      </c>
      <c r="D15" s="106">
        <v>-119678</v>
      </c>
      <c r="F15" s="117">
        <v>-511584</v>
      </c>
    </row>
    <row r="16" spans="1:6" ht="13.5" hidden="1">
      <c r="A16" s="118" t="s">
        <v>111</v>
      </c>
      <c r="B16" s="106">
        <f>'[1]GCF'!K34</f>
        <v>0</v>
      </c>
      <c r="D16" s="106">
        <v>0</v>
      </c>
      <c r="F16" s="117">
        <v>11086</v>
      </c>
    </row>
    <row r="17" spans="1:6" ht="13.5">
      <c r="A17" s="118" t="s">
        <v>112</v>
      </c>
      <c r="B17" s="106">
        <f>'[1]GCF'!L34</f>
        <v>0</v>
      </c>
      <c r="D17" s="106">
        <v>82306</v>
      </c>
      <c r="F17" s="117">
        <v>1148152</v>
      </c>
    </row>
    <row r="18" spans="1:10" ht="15.75" customHeight="1">
      <c r="A18" s="118" t="s">
        <v>113</v>
      </c>
      <c r="B18" s="106">
        <f>'[1]GCF'!O34</f>
        <v>703176</v>
      </c>
      <c r="D18" s="106">
        <v>703176</v>
      </c>
      <c r="F18" s="117">
        <f>1690927-112000</f>
        <v>1578927</v>
      </c>
      <c r="H18" s="106">
        <v>351589</v>
      </c>
      <c r="J18" s="132"/>
    </row>
    <row r="19" spans="1:6" ht="18" customHeight="1" hidden="1">
      <c r="A19" s="118" t="s">
        <v>114</v>
      </c>
      <c r="B19" s="106">
        <f>'[1]GCF'!M34</f>
        <v>0</v>
      </c>
      <c r="F19" s="117">
        <v>415267.2</v>
      </c>
    </row>
    <row r="20" spans="1:8" ht="13.5">
      <c r="A20" s="118" t="s">
        <v>115</v>
      </c>
      <c r="B20" s="106">
        <f>'[1]GCF'!P34</f>
        <v>12000</v>
      </c>
      <c r="D20" s="106">
        <v>294257</v>
      </c>
      <c r="F20" s="117">
        <v>-282662.3</v>
      </c>
      <c r="H20" s="106">
        <v>-846923</v>
      </c>
    </row>
    <row r="21" spans="1:6" ht="13.5" hidden="1">
      <c r="A21" s="118" t="s">
        <v>116</v>
      </c>
      <c r="B21" s="106">
        <f>'[1]GCF'!G34</f>
        <v>0</v>
      </c>
      <c r="F21" s="117">
        <v>2829561</v>
      </c>
    </row>
    <row r="22" spans="1:6" ht="13.5">
      <c r="A22" s="118" t="s">
        <v>117</v>
      </c>
      <c r="B22" s="106">
        <f>'[1]GCF'!S34</f>
        <v>0</v>
      </c>
      <c r="D22" s="106">
        <v>-87951</v>
      </c>
      <c r="F22" s="117">
        <v>150064</v>
      </c>
    </row>
    <row r="23" spans="1:6" ht="13.5">
      <c r="A23" s="118" t="s">
        <v>118</v>
      </c>
      <c r="B23" s="106">
        <f>'[1]GCF'!R34</f>
        <v>-25999</v>
      </c>
      <c r="D23" s="106">
        <v>0</v>
      </c>
      <c r="F23" s="117">
        <v>30776</v>
      </c>
    </row>
    <row r="24" spans="1:8" ht="13.5">
      <c r="A24" s="118" t="s">
        <v>119</v>
      </c>
      <c r="B24" s="106">
        <f>'[1]GCF'!T34</f>
        <v>0</v>
      </c>
      <c r="D24" s="106">
        <v>-16808</v>
      </c>
      <c r="F24" s="117">
        <v>-19577</v>
      </c>
      <c r="H24" s="106">
        <v>-1620</v>
      </c>
    </row>
    <row r="25" spans="1:8" ht="13.5">
      <c r="A25" s="118" t="s">
        <v>120</v>
      </c>
      <c r="B25" s="119">
        <f>'[1]GCF'!Q34</f>
        <v>-280405</v>
      </c>
      <c r="D25" s="119">
        <v>-183503</v>
      </c>
      <c r="F25" s="120">
        <v>-1348268</v>
      </c>
      <c r="H25" s="119">
        <v>-545506</v>
      </c>
    </row>
    <row r="26" spans="1:8" ht="13.5">
      <c r="A26" s="121" t="s">
        <v>121</v>
      </c>
      <c r="B26" s="106">
        <f>SUM(B9:B25)</f>
        <v>25224246.5</v>
      </c>
      <c r="D26" s="106">
        <f>SUM(D9:D25)</f>
        <v>26178656.699999996</v>
      </c>
      <c r="F26" s="117">
        <f>SUM(F9:F25)</f>
        <v>58236707</v>
      </c>
      <c r="H26" s="117">
        <f>SUM(H9:H25)</f>
        <v>12954061</v>
      </c>
    </row>
    <row r="27" spans="1:8" ht="13.5">
      <c r="A27" s="121" t="s">
        <v>122</v>
      </c>
      <c r="B27" s="106">
        <f>'[1]GCF'!W34</f>
        <v>-25212253</v>
      </c>
      <c r="D27" s="106">
        <v>19250480</v>
      </c>
      <c r="F27" s="117">
        <f>-30200806+2506000</f>
        <v>-27694806</v>
      </c>
      <c r="H27" s="106">
        <v>28877155</v>
      </c>
    </row>
    <row r="28" spans="1:6" ht="13.5">
      <c r="A28" s="121" t="s">
        <v>123</v>
      </c>
      <c r="B28" s="106">
        <f>'[1]GCF'!V34</f>
        <v>-3185793</v>
      </c>
      <c r="D28" s="106">
        <v>5726026</v>
      </c>
      <c r="F28" s="117"/>
    </row>
    <row r="29" spans="1:8" ht="13.5">
      <c r="A29" s="121" t="s">
        <v>124</v>
      </c>
      <c r="B29" s="107">
        <f>'[1]GCF'!X34</f>
        <v>-773530.5</v>
      </c>
      <c r="C29" s="107"/>
      <c r="D29" s="107">
        <v>-36475979</v>
      </c>
      <c r="E29" s="107"/>
      <c r="F29" s="122">
        <v>22010143</v>
      </c>
      <c r="H29" s="106">
        <v>-7807087</v>
      </c>
    </row>
    <row r="30" spans="1:8" ht="13.5">
      <c r="A30" s="121" t="s">
        <v>125</v>
      </c>
      <c r="B30" s="119">
        <f>'[1]GCF'!U34</f>
        <v>582989</v>
      </c>
      <c r="C30" s="107"/>
      <c r="D30" s="119">
        <f>-396398+204021</f>
        <v>-192377</v>
      </c>
      <c r="F30" s="117">
        <v>-3641269</v>
      </c>
      <c r="H30" s="119">
        <v>0</v>
      </c>
    </row>
    <row r="31" spans="1:8" ht="13.5" hidden="1">
      <c r="A31" s="121" t="s">
        <v>126</v>
      </c>
      <c r="B31" s="119">
        <f>'[1]GCF'!Y34</f>
        <v>0</v>
      </c>
      <c r="D31" s="119">
        <v>0</v>
      </c>
      <c r="F31" s="120">
        <v>0</v>
      </c>
      <c r="H31" s="119"/>
    </row>
    <row r="32" spans="1:8" ht="13.5">
      <c r="A32" s="121" t="s">
        <v>127</v>
      </c>
      <c r="B32" s="106">
        <f>SUM(B26:B31)</f>
        <v>-3364341</v>
      </c>
      <c r="D32" s="106">
        <f>SUM(D26:D31)</f>
        <v>14486806.699999996</v>
      </c>
      <c r="F32" s="117">
        <f>SUM(F26:F31)</f>
        <v>48910775</v>
      </c>
      <c r="H32" s="117">
        <f>SUM(H26:H31)</f>
        <v>34024129</v>
      </c>
    </row>
    <row r="33" spans="1:8" ht="13.5">
      <c r="A33" s="121" t="s">
        <v>128</v>
      </c>
      <c r="B33" s="106">
        <f>'[1]GCF'!AA34</f>
        <v>-691562</v>
      </c>
      <c r="D33" s="106">
        <v>-633747</v>
      </c>
      <c r="F33" s="117">
        <v>-1661658</v>
      </c>
      <c r="H33" s="106">
        <v>-360488</v>
      </c>
    </row>
    <row r="34" spans="1:8" ht="13.5">
      <c r="A34" s="121" t="s">
        <v>129</v>
      </c>
      <c r="B34" s="106">
        <f>'[1]GCF'!AC34</f>
        <v>-3150789</v>
      </c>
      <c r="D34" s="106">
        <v>-4448305</v>
      </c>
      <c r="F34" s="117">
        <v>-31602199</v>
      </c>
      <c r="H34" s="106">
        <v>-10280179</v>
      </c>
    </row>
    <row r="35" spans="1:8" ht="13.5">
      <c r="A35" s="121" t="s">
        <v>130</v>
      </c>
      <c r="B35" s="123">
        <f>SUM(B32:B34)</f>
        <v>-7206692</v>
      </c>
      <c r="D35" s="123">
        <f>SUM(D32:D34)</f>
        <v>9404754.699999996</v>
      </c>
      <c r="F35" s="124">
        <f>SUM(F32:F34)</f>
        <v>15646918</v>
      </c>
      <c r="H35" s="124">
        <f>SUM(H32:H34)</f>
        <v>23383462</v>
      </c>
    </row>
    <row r="36" spans="4:6" ht="13.5">
      <c r="D36" s="107"/>
      <c r="F36" s="117"/>
    </row>
    <row r="37" spans="1:6" ht="15">
      <c r="A37" s="125" t="s">
        <v>131</v>
      </c>
      <c r="D37" s="107"/>
      <c r="F37" s="117"/>
    </row>
    <row r="38" spans="1:8" ht="13.5">
      <c r="A38" s="121" t="s">
        <v>132</v>
      </c>
      <c r="B38" s="106">
        <f>'[1]GCF'!AD34</f>
        <v>280405</v>
      </c>
      <c r="D38" s="107">
        <v>183503</v>
      </c>
      <c r="F38" s="117">
        <v>1348268</v>
      </c>
      <c r="H38" s="106">
        <v>545506</v>
      </c>
    </row>
    <row r="39" spans="1:8" ht="13.5">
      <c r="A39" s="121" t="s">
        <v>133</v>
      </c>
      <c r="B39" s="106">
        <f>'[1]GCF'!AE34</f>
        <v>0</v>
      </c>
      <c r="D39" s="106">
        <v>16808</v>
      </c>
      <c r="F39" s="117">
        <v>19577</v>
      </c>
      <c r="H39" s="106">
        <v>1620</v>
      </c>
    </row>
    <row r="40" spans="1:8" ht="13.5">
      <c r="A40" s="121" t="s">
        <v>134</v>
      </c>
      <c r="B40" s="106">
        <f>'[1]GCF'!AF34</f>
        <v>0</v>
      </c>
      <c r="D40" s="106">
        <v>1261909</v>
      </c>
      <c r="F40" s="117">
        <v>1260264</v>
      </c>
      <c r="H40" s="106">
        <v>0</v>
      </c>
    </row>
    <row r="41" spans="1:6" ht="13.5" hidden="1">
      <c r="A41" s="121" t="s">
        <v>135</v>
      </c>
      <c r="B41" s="106">
        <f>'[1]GCF'!AG34</f>
        <v>0</v>
      </c>
      <c r="D41" s="106">
        <v>0</v>
      </c>
      <c r="F41" s="117">
        <v>64389</v>
      </c>
    </row>
    <row r="42" spans="1:8" ht="13.5">
      <c r="A42" s="121" t="s">
        <v>136</v>
      </c>
      <c r="B42" s="106">
        <f>'[1]GCF'!AH34</f>
        <v>-28499</v>
      </c>
      <c r="D42" s="106">
        <v>-500001</v>
      </c>
      <c r="F42" s="117">
        <v>-4857737</v>
      </c>
      <c r="H42" s="106">
        <v>-1564821</v>
      </c>
    </row>
    <row r="43" spans="1:8" ht="13.5">
      <c r="A43" s="121" t="s">
        <v>137</v>
      </c>
      <c r="B43" s="106">
        <f>'[1]GCF'!AI34</f>
        <v>-2019510</v>
      </c>
      <c r="D43" s="106">
        <v>-5747811</v>
      </c>
      <c r="F43" s="117">
        <v>-75554020</v>
      </c>
      <c r="H43" s="106">
        <v>-12001807</v>
      </c>
    </row>
    <row r="44" spans="1:8" ht="13.5">
      <c r="A44" s="121" t="s">
        <v>138</v>
      </c>
      <c r="B44" s="123">
        <f>SUM(B38:B43)</f>
        <v>-1767604</v>
      </c>
      <c r="D44" s="123">
        <f>SUM(D38:D43)</f>
        <v>-4785592</v>
      </c>
      <c r="F44" s="124">
        <f>SUM(F38:F43)</f>
        <v>-77719259</v>
      </c>
      <c r="H44" s="124">
        <f>SUM(H38:H43)</f>
        <v>-13019502</v>
      </c>
    </row>
    <row r="45" spans="4:6" ht="13.5">
      <c r="D45" s="107"/>
      <c r="F45" s="117"/>
    </row>
    <row r="46" spans="1:6" ht="15">
      <c r="A46" s="125" t="s">
        <v>139</v>
      </c>
      <c r="D46" s="107"/>
      <c r="F46" s="117"/>
    </row>
    <row r="47" spans="1:6" ht="13.5">
      <c r="A47" s="121" t="s">
        <v>140</v>
      </c>
      <c r="B47" s="106">
        <f>'[1]GCF'!AQ34</f>
        <v>24983</v>
      </c>
      <c r="D47" s="107">
        <v>0</v>
      </c>
      <c r="F47" s="117"/>
    </row>
    <row r="48" spans="1:6" ht="13.5" hidden="1">
      <c r="A48" s="121" t="s">
        <v>141</v>
      </c>
      <c r="B48" s="106">
        <f>'[1]GCF'!AR34</f>
        <v>0</v>
      </c>
      <c r="D48" s="107">
        <v>0</v>
      </c>
      <c r="F48" s="117">
        <v>15000000</v>
      </c>
    </row>
    <row r="49" spans="1:6" ht="13.5">
      <c r="A49" s="121" t="s">
        <v>142</v>
      </c>
      <c r="B49" s="106">
        <f>'[1]GCF'!AB34</f>
        <v>-3600000</v>
      </c>
      <c r="D49" s="106">
        <v>-3600000</v>
      </c>
      <c r="F49" s="117">
        <v>-4812120</v>
      </c>
    </row>
    <row r="50" spans="1:8" ht="13.5">
      <c r="A50" s="121" t="s">
        <v>143</v>
      </c>
      <c r="B50" s="106">
        <f>'[1]GCF'!AP34</f>
        <v>-961748</v>
      </c>
      <c r="D50" s="106">
        <v>-2798954</v>
      </c>
      <c r="F50" s="117">
        <v>-4916668</v>
      </c>
      <c r="H50" s="106">
        <v>-1041667</v>
      </c>
    </row>
    <row r="51" spans="1:8" ht="13.5">
      <c r="A51" s="121" t="s">
        <v>144</v>
      </c>
      <c r="B51" s="123">
        <f>SUM(B47:B50)</f>
        <v>-4536765</v>
      </c>
      <c r="D51" s="123">
        <f>SUM(D47:D50)</f>
        <v>-6398954</v>
      </c>
      <c r="F51" s="124">
        <f>SUM(F48:F50)</f>
        <v>5271212</v>
      </c>
      <c r="H51" s="124">
        <f>SUM(H48:H50)</f>
        <v>-1041667</v>
      </c>
    </row>
    <row r="52" ht="13.5">
      <c r="F52" s="117"/>
    </row>
    <row r="53" ht="13.5">
      <c r="F53" s="117"/>
    </row>
    <row r="54" spans="1:8" ht="24" customHeight="1">
      <c r="A54" s="127" t="s">
        <v>145</v>
      </c>
      <c r="B54" s="106">
        <f>B35+B44+B51</f>
        <v>-13511061</v>
      </c>
      <c r="D54" s="106">
        <f>D35+D44+D51</f>
        <v>-1779791.3000000045</v>
      </c>
      <c r="F54" s="117">
        <f>F35+F44+F51</f>
        <v>-56801129</v>
      </c>
      <c r="H54" s="117">
        <f>H35+H44+H51</f>
        <v>9322293</v>
      </c>
    </row>
    <row r="55" spans="1:8" ht="39.75" customHeight="1">
      <c r="A55" s="126" t="s">
        <v>146</v>
      </c>
      <c r="B55" s="106">
        <f>'[1]GCF'!B13+'[1]GCF'!B6+'[1]GCF'!B7</f>
        <v>22883802</v>
      </c>
      <c r="D55" s="107">
        <v>13562586</v>
      </c>
      <c r="F55" s="117">
        <v>65176467</v>
      </c>
      <c r="H55" s="106">
        <v>65176467</v>
      </c>
    </row>
    <row r="56" spans="1:8" ht="24" customHeight="1" thickBot="1">
      <c r="A56" s="127" t="s">
        <v>147</v>
      </c>
      <c r="B56" s="128">
        <f>SUM(B54:B55)</f>
        <v>9372741</v>
      </c>
      <c r="D56" s="128">
        <f>SUM(D54:D55)</f>
        <v>11782794.699999996</v>
      </c>
      <c r="F56" s="129">
        <f>SUM(F54:F55)</f>
        <v>8375338</v>
      </c>
      <c r="H56" s="129">
        <f>SUM(H54:H55)</f>
        <v>74498760</v>
      </c>
    </row>
    <row r="57" ht="13.5">
      <c r="F57" s="106"/>
    </row>
    <row r="58" spans="1:6" ht="15">
      <c r="A58" s="105" t="s">
        <v>148</v>
      </c>
      <c r="F58" s="106"/>
    </row>
    <row r="59" spans="1:8" ht="13.5">
      <c r="A59" s="108" t="s">
        <v>149</v>
      </c>
      <c r="B59" s="106">
        <f>'[1]GCF'!C6</f>
        <v>9365491</v>
      </c>
      <c r="D59" s="107">
        <v>10049236</v>
      </c>
      <c r="F59" s="106">
        <v>11277701</v>
      </c>
      <c r="H59" s="106">
        <v>13189456</v>
      </c>
    </row>
    <row r="60" spans="1:8" ht="13.5">
      <c r="A60" s="108" t="s">
        <v>150</v>
      </c>
      <c r="B60" s="106">
        <f>'[1]GCF'!C7</f>
        <v>7250</v>
      </c>
      <c r="D60" s="107">
        <v>2232899</v>
      </c>
      <c r="F60" s="106">
        <v>3285163</v>
      </c>
      <c r="H60" s="106">
        <v>62650053</v>
      </c>
    </row>
    <row r="61" spans="1:8" ht="13.5">
      <c r="A61" s="108" t="s">
        <v>151</v>
      </c>
      <c r="B61" s="106">
        <f>'[1]GCF'!C13</f>
        <v>0</v>
      </c>
      <c r="D61" s="106">
        <v>-499340</v>
      </c>
      <c r="F61" s="106">
        <v>-1000278</v>
      </c>
      <c r="H61" s="106">
        <v>-1297453</v>
      </c>
    </row>
    <row r="62" spans="2:8" ht="14.25" thickBot="1">
      <c r="B62" s="128">
        <f>SUM(B59:B61)</f>
        <v>9372741</v>
      </c>
      <c r="D62" s="128">
        <f>SUM(D59:D61)</f>
        <v>11782795</v>
      </c>
      <c r="F62" s="128">
        <v>13562586</v>
      </c>
      <c r="H62" s="128">
        <f>SUM(H59:H61)</f>
        <v>74542056</v>
      </c>
    </row>
    <row r="63" spans="2:6" ht="13.5">
      <c r="B63" s="130">
        <f>B62-B56</f>
        <v>0</v>
      </c>
      <c r="D63" s="107">
        <f>D56-D62</f>
        <v>-0.30000000447034836</v>
      </c>
      <c r="F63" s="130">
        <f>F56-F62</f>
        <v>-5187248</v>
      </c>
    </row>
    <row r="64" spans="1:6" ht="13.5">
      <c r="A64" s="109"/>
      <c r="B64" s="107"/>
      <c r="C64" s="107"/>
      <c r="D64" s="107"/>
      <c r="E64" s="107"/>
      <c r="F64" s="106"/>
    </row>
    <row r="65" spans="1:6" ht="15">
      <c r="A65" s="109"/>
      <c r="B65" s="131"/>
      <c r="C65" s="107"/>
      <c r="D65" s="107"/>
      <c r="E65" s="107"/>
      <c r="F65" s="106" t="s">
        <v>152</v>
      </c>
    </row>
    <row r="66" spans="1:6" ht="13.5">
      <c r="A66" s="109"/>
      <c r="B66" s="107"/>
      <c r="C66" s="107"/>
      <c r="D66" s="107">
        <v>0</v>
      </c>
      <c r="E66" s="107"/>
      <c r="F66" s="106">
        <v>1232054</v>
      </c>
    </row>
    <row r="67" spans="1:6" ht="13.5">
      <c r="A67" s="109"/>
      <c r="B67" s="107"/>
      <c r="C67" s="107"/>
      <c r="E67" s="107"/>
      <c r="F67" s="106">
        <v>-1410327</v>
      </c>
    </row>
    <row r="68" spans="1:6" ht="13.5">
      <c r="A68" s="109"/>
      <c r="B68" s="107"/>
      <c r="C68" s="107"/>
      <c r="D68" s="107" t="s">
        <v>152</v>
      </c>
      <c r="E68" s="107"/>
      <c r="F68" s="108">
        <v>-178273</v>
      </c>
    </row>
    <row r="69" spans="1:5" ht="13.5">
      <c r="A69" s="109"/>
      <c r="B69" s="107"/>
      <c r="C69" s="107"/>
      <c r="D69" s="107">
        <v>1232054</v>
      </c>
      <c r="E69" s="107"/>
    </row>
    <row r="70" spans="1:5" ht="13.5">
      <c r="A70" s="109"/>
      <c r="B70" s="107"/>
      <c r="C70" s="107"/>
      <c r="D70" s="107">
        <v>-1410327</v>
      </c>
      <c r="E70" s="107"/>
    </row>
    <row r="71" spans="1:6" ht="13.5">
      <c r="A71" s="109"/>
      <c r="B71" s="107"/>
      <c r="C71" s="107"/>
      <c r="D71" s="107">
        <v>-178273</v>
      </c>
      <c r="E71" s="107"/>
      <c r="F71" s="108">
        <v>3337737</v>
      </c>
    </row>
    <row r="72" spans="1:6" ht="13.5">
      <c r="A72" s="109"/>
      <c r="B72" s="107"/>
      <c r="C72" s="107"/>
      <c r="D72" s="107"/>
      <c r="E72" s="107"/>
      <c r="F72" s="108">
        <v>1000000</v>
      </c>
    </row>
    <row r="73" spans="1:6" ht="13.5">
      <c r="A73" s="109"/>
      <c r="B73" s="107"/>
      <c r="C73" s="107"/>
      <c r="D73" s="107"/>
      <c r="E73" s="107"/>
      <c r="F73" s="108">
        <v>400000</v>
      </c>
    </row>
    <row r="74" spans="1:6" ht="13.5">
      <c r="A74" s="109"/>
      <c r="B74" s="107"/>
      <c r="C74" s="107"/>
      <c r="D74" s="107">
        <v>3337737</v>
      </c>
      <c r="E74" s="107"/>
      <c r="F74" s="108">
        <v>120000</v>
      </c>
    </row>
    <row r="75" spans="1:6" ht="13.5">
      <c r="A75" s="109"/>
      <c r="B75" s="107"/>
      <c r="C75" s="107"/>
      <c r="D75" s="107">
        <v>1000000</v>
      </c>
      <c r="E75" s="107"/>
      <c r="F75" s="108">
        <v>4857737</v>
      </c>
    </row>
    <row r="76" spans="1:8" ht="13.5">
      <c r="A76" s="109"/>
      <c r="B76" s="107"/>
      <c r="C76" s="107"/>
      <c r="D76" s="107">
        <v>400000</v>
      </c>
      <c r="E76" s="107"/>
      <c r="F76" s="108" t="s">
        <v>153</v>
      </c>
      <c r="G76" s="108" t="s">
        <v>154</v>
      </c>
      <c r="H76" s="106" t="s">
        <v>155</v>
      </c>
    </row>
    <row r="77" spans="1:8" ht="13.5">
      <c r="A77" s="107"/>
      <c r="B77" s="107"/>
      <c r="C77" s="107"/>
      <c r="D77" s="107">
        <v>120000</v>
      </c>
      <c r="E77" s="107"/>
      <c r="F77" s="106">
        <v>32437610</v>
      </c>
      <c r="G77" s="106">
        <v>190055</v>
      </c>
      <c r="H77" s="106">
        <v>53191095</v>
      </c>
    </row>
    <row r="78" spans="1:8" ht="13.5">
      <c r="A78" s="107"/>
      <c r="B78" s="107"/>
      <c r="C78" s="107"/>
      <c r="D78" s="107">
        <v>4857737</v>
      </c>
      <c r="E78" s="107"/>
      <c r="F78" s="106">
        <v>189413</v>
      </c>
      <c r="G78" s="106">
        <v>112704</v>
      </c>
      <c r="H78" s="106">
        <v>634718</v>
      </c>
    </row>
    <row r="79" spans="1:8" ht="13.5">
      <c r="A79" s="107"/>
      <c r="B79" s="107"/>
      <c r="C79" s="107"/>
      <c r="D79" s="107"/>
      <c r="E79" s="107"/>
      <c r="F79" s="106">
        <v>88418</v>
      </c>
      <c r="G79" s="106">
        <v>583</v>
      </c>
      <c r="H79" s="106">
        <v>802038</v>
      </c>
    </row>
    <row r="80" spans="1:8" ht="13.5">
      <c r="A80" s="107"/>
      <c r="B80" s="107"/>
      <c r="C80" s="107"/>
      <c r="D80" s="107" t="s">
        <v>156</v>
      </c>
      <c r="E80" s="107"/>
      <c r="F80" s="106">
        <v>122959</v>
      </c>
      <c r="G80" s="106"/>
      <c r="H80" s="106">
        <v>382147</v>
      </c>
    </row>
    <row r="81" spans="1:8" ht="13.5">
      <c r="A81" s="107"/>
      <c r="B81" s="107"/>
      <c r="C81" s="107"/>
      <c r="D81" s="107"/>
      <c r="E81" s="107"/>
      <c r="F81" s="106">
        <v>169441</v>
      </c>
      <c r="G81" s="106"/>
      <c r="H81" s="106">
        <v>340451</v>
      </c>
    </row>
    <row r="82" spans="1:8" ht="13.5">
      <c r="A82" s="107"/>
      <c r="B82" s="107"/>
      <c r="C82" s="107"/>
      <c r="D82" s="107"/>
      <c r="E82" s="107"/>
      <c r="F82" s="106">
        <v>248112</v>
      </c>
      <c r="G82" s="106"/>
      <c r="H82" s="106">
        <v>1558705</v>
      </c>
    </row>
    <row r="83" spans="1:8" ht="13.5">
      <c r="A83" s="107"/>
      <c r="B83" s="107"/>
      <c r="C83" s="107"/>
      <c r="D83" s="107"/>
      <c r="E83" s="107"/>
      <c r="F83" s="106">
        <v>407</v>
      </c>
      <c r="G83" s="106"/>
      <c r="H83" s="106">
        <v>37857</v>
      </c>
    </row>
    <row r="84" spans="1:8" ht="13.5">
      <c r="A84" s="107"/>
      <c r="B84" s="107"/>
      <c r="C84" s="107"/>
      <c r="D84" s="107"/>
      <c r="E84" s="107"/>
      <c r="F84" s="106">
        <v>33256360</v>
      </c>
      <c r="G84" s="106">
        <v>303342</v>
      </c>
      <c r="H84" s="106">
        <v>56947011</v>
      </c>
    </row>
    <row r="85" spans="1:8" ht="13.5">
      <c r="A85" s="107"/>
      <c r="B85" s="107"/>
      <c r="C85" s="107"/>
      <c r="D85" s="107">
        <v>1499</v>
      </c>
      <c r="E85" s="107"/>
      <c r="F85" s="106"/>
      <c r="G85" s="106"/>
      <c r="H85" s="106">
        <v>-708739</v>
      </c>
    </row>
    <row r="86" spans="1:8" ht="13.5">
      <c r="A86" s="107"/>
      <c r="B86" s="107"/>
      <c r="C86" s="107"/>
      <c r="D86" s="107"/>
      <c r="E86" s="107"/>
      <c r="F86" s="106">
        <v>33256360</v>
      </c>
      <c r="G86" s="106">
        <v>303342</v>
      </c>
      <c r="H86" s="106">
        <v>56238272</v>
      </c>
    </row>
    <row r="87" spans="1:7" ht="13.5">
      <c r="A87" s="107"/>
      <c r="B87" s="107"/>
      <c r="C87" s="107"/>
      <c r="D87" s="107"/>
      <c r="E87" s="107"/>
      <c r="F87" s="106"/>
      <c r="G87" s="106"/>
    </row>
    <row r="88" spans="1:7" ht="13.5">
      <c r="A88" s="107"/>
      <c r="B88" s="107"/>
      <c r="C88" s="107"/>
      <c r="D88" s="107">
        <v>78700</v>
      </c>
      <c r="E88" s="107"/>
      <c r="F88" s="106" t="s">
        <v>155</v>
      </c>
      <c r="G88" s="106"/>
    </row>
    <row r="89" spans="1:7" ht="13.5">
      <c r="A89" s="107"/>
      <c r="B89" s="107"/>
      <c r="C89" s="107"/>
      <c r="D89" s="107">
        <v>2190</v>
      </c>
      <c r="E89" s="107"/>
      <c r="F89" s="106">
        <v>52696</v>
      </c>
      <c r="G89" s="106"/>
    </row>
    <row r="90" spans="1:7" ht="13.5">
      <c r="A90" s="107"/>
      <c r="B90" s="107"/>
      <c r="C90" s="107"/>
      <c r="D90" s="107"/>
      <c r="E90" s="107"/>
      <c r="F90" s="106">
        <v>46858</v>
      </c>
      <c r="G90" s="106"/>
    </row>
    <row r="91" spans="1:7" ht="13.5">
      <c r="A91" s="107"/>
      <c r="B91" s="107"/>
      <c r="C91" s="107"/>
      <c r="D91" s="107">
        <v>82389</v>
      </c>
      <c r="E91" s="107"/>
      <c r="F91" s="106">
        <v>0</v>
      </c>
      <c r="G91" s="106"/>
    </row>
    <row r="92" spans="1:7" ht="13.5">
      <c r="A92" s="107"/>
      <c r="B92" s="107"/>
      <c r="C92" s="107"/>
      <c r="D92" s="107"/>
      <c r="E92" s="107"/>
      <c r="F92" s="106">
        <v>0</v>
      </c>
      <c r="G92" s="106"/>
    </row>
    <row r="93" spans="1:7" ht="13.5">
      <c r="A93" s="107"/>
      <c r="B93" s="107"/>
      <c r="C93" s="107"/>
      <c r="D93" s="107">
        <v>82389</v>
      </c>
      <c r="E93" s="107"/>
      <c r="F93" s="106">
        <v>0</v>
      </c>
      <c r="G93" s="106"/>
    </row>
    <row r="94" spans="1:7" ht="13.5">
      <c r="A94" s="107"/>
      <c r="B94" s="107"/>
      <c r="C94" s="107"/>
      <c r="D94" s="107"/>
      <c r="E94" s="107"/>
      <c r="F94" s="106">
        <v>0</v>
      </c>
      <c r="G94" s="106"/>
    </row>
    <row r="95" spans="1:7" ht="13.5">
      <c r="A95" s="107"/>
      <c r="B95" s="107"/>
      <c r="C95" s="107"/>
      <c r="D95" s="107"/>
      <c r="E95" s="107"/>
      <c r="F95" s="106">
        <v>0</v>
      </c>
      <c r="G95" s="106"/>
    </row>
    <row r="96" spans="1:7" ht="13.5">
      <c r="A96" s="107"/>
      <c r="B96" s="107"/>
      <c r="C96" s="107"/>
      <c r="D96" s="107"/>
      <c r="E96" s="107"/>
      <c r="F96" s="106">
        <v>99554</v>
      </c>
      <c r="G96" s="106"/>
    </row>
    <row r="97" spans="1:7" ht="13.5">
      <c r="A97" s="107"/>
      <c r="B97" s="107"/>
      <c r="C97" s="107"/>
      <c r="D97" s="107" t="s">
        <v>153</v>
      </c>
      <c r="E97" s="107"/>
      <c r="F97" s="106"/>
      <c r="G97" s="106"/>
    </row>
    <row r="98" spans="1:7" ht="13.5">
      <c r="A98" s="107"/>
      <c r="B98" s="107"/>
      <c r="C98" s="107"/>
      <c r="D98" s="107">
        <v>32437610</v>
      </c>
      <c r="E98" s="107"/>
      <c r="F98" s="106"/>
      <c r="G98" s="106"/>
    </row>
    <row r="99" spans="1:7" ht="13.5">
      <c r="A99" s="107"/>
      <c r="B99" s="107"/>
      <c r="C99" s="107"/>
      <c r="D99" s="107">
        <v>189413</v>
      </c>
      <c r="E99" s="107"/>
      <c r="F99" s="106"/>
      <c r="G99" s="106"/>
    </row>
    <row r="100" spans="1:7" ht="13.5">
      <c r="A100" s="107"/>
      <c r="B100" s="107"/>
      <c r="C100" s="107"/>
      <c r="D100" s="107">
        <v>88418</v>
      </c>
      <c r="E100" s="107"/>
      <c r="F100" s="106"/>
      <c r="G100" s="106"/>
    </row>
    <row r="101" spans="1:7" ht="13.5">
      <c r="A101" s="107"/>
      <c r="B101" s="107"/>
      <c r="C101" s="107"/>
      <c r="D101" s="107">
        <v>122959</v>
      </c>
      <c r="E101" s="107"/>
      <c r="F101" s="106"/>
      <c r="G101" s="106"/>
    </row>
    <row r="102" spans="1:7" ht="13.5">
      <c r="A102" s="107"/>
      <c r="B102" s="107"/>
      <c r="C102" s="107"/>
      <c r="D102" s="107">
        <v>169441</v>
      </c>
      <c r="E102" s="107"/>
      <c r="F102" s="106"/>
      <c r="G102" s="106"/>
    </row>
    <row r="103" spans="1:7" ht="13.5">
      <c r="A103" s="107"/>
      <c r="B103" s="107"/>
      <c r="C103" s="107"/>
      <c r="D103" s="107">
        <v>248112</v>
      </c>
      <c r="E103" s="107"/>
      <c r="F103" s="106"/>
      <c r="G103" s="106"/>
    </row>
    <row r="104" spans="1:7" ht="13.5">
      <c r="A104" s="107"/>
      <c r="B104" s="107"/>
      <c r="C104" s="107"/>
      <c r="D104" s="107">
        <v>407</v>
      </c>
      <c r="E104" s="107"/>
      <c r="F104" s="106"/>
      <c r="G104" s="106"/>
    </row>
    <row r="105" spans="1:7" ht="13.5">
      <c r="A105" s="107"/>
      <c r="B105" s="107"/>
      <c r="C105" s="107"/>
      <c r="D105" s="107">
        <v>33256360</v>
      </c>
      <c r="E105" s="107"/>
      <c r="F105" s="106"/>
      <c r="G105" s="106"/>
    </row>
    <row r="106" spans="1:7" ht="13.5">
      <c r="A106" s="107"/>
      <c r="B106" s="107"/>
      <c r="C106" s="107"/>
      <c r="D106" s="107"/>
      <c r="E106" s="107"/>
      <c r="F106" s="106"/>
      <c r="G106" s="106"/>
    </row>
    <row r="107" spans="1:7" ht="13.5">
      <c r="A107" s="107"/>
      <c r="B107" s="107"/>
      <c r="C107" s="107"/>
      <c r="D107" s="107">
        <v>33256360</v>
      </c>
      <c r="E107" s="107"/>
      <c r="F107" s="106"/>
      <c r="G107" s="106"/>
    </row>
    <row r="108" spans="1:7" ht="13.5">
      <c r="A108" s="107"/>
      <c r="B108" s="107"/>
      <c r="C108" s="107"/>
      <c r="D108" s="107"/>
      <c r="E108" s="107"/>
      <c r="F108" s="106"/>
      <c r="G108" s="106"/>
    </row>
    <row r="109" spans="1:7" ht="13.5">
      <c r="A109" s="107"/>
      <c r="B109" s="107"/>
      <c r="C109" s="107"/>
      <c r="D109" s="107" t="s">
        <v>155</v>
      </c>
      <c r="E109" s="107"/>
      <c r="F109" s="106"/>
      <c r="G109" s="106"/>
    </row>
    <row r="110" spans="1:7" ht="13.5">
      <c r="A110" s="107"/>
      <c r="B110" s="107"/>
      <c r="C110" s="107"/>
      <c r="D110" s="107">
        <v>52696</v>
      </c>
      <c r="E110" s="107"/>
      <c r="F110" s="106"/>
      <c r="G110" s="106"/>
    </row>
    <row r="111" spans="1:5" ht="13.5">
      <c r="A111" s="109"/>
      <c r="B111" s="107"/>
      <c r="C111" s="107"/>
      <c r="D111" s="107">
        <v>46858</v>
      </c>
      <c r="E111" s="107"/>
    </row>
    <row r="112" spans="1:5" ht="13.5">
      <c r="A112" s="109"/>
      <c r="B112" s="107"/>
      <c r="C112" s="107"/>
      <c r="D112" s="107">
        <v>0</v>
      </c>
      <c r="E112" s="107"/>
    </row>
    <row r="113" spans="1:5" ht="13.5">
      <c r="A113" s="109"/>
      <c r="B113" s="107"/>
      <c r="C113" s="107"/>
      <c r="D113" s="107">
        <v>0</v>
      </c>
      <c r="E113" s="107"/>
    </row>
    <row r="114" spans="1:5" ht="13.5">
      <c r="A114" s="109"/>
      <c r="B114" s="107"/>
      <c r="C114" s="107"/>
      <c r="D114" s="107">
        <v>0</v>
      </c>
      <c r="E114" s="107"/>
    </row>
    <row r="115" ht="13.5">
      <c r="D115" s="107">
        <v>0</v>
      </c>
    </row>
    <row r="116" ht="13.5">
      <c r="D116" s="107">
        <v>0</v>
      </c>
    </row>
    <row r="117" ht="13.5">
      <c r="D117" s="107">
        <v>99554</v>
      </c>
    </row>
    <row r="118" ht="13.5">
      <c r="D118" s="107"/>
    </row>
  </sheetData>
  <printOptions horizontalCentered="1"/>
  <pageMargins left="0.5" right="0.5" top="0.66" bottom="0.67" header="0.34" footer="0.25"/>
  <pageSetup horizontalDpi="600" verticalDpi="600" orientation="portrait" paperSize="9" scale="81" r:id="rId1"/>
  <headerFooter alignWithMargins="0">
    <oddFooter>&amp;C&amp;"Book Antiqua,Bold Italic"&amp;10The Condensed Consolidated Cash Flow Statement should be read in conjunction with the Audited Accounts for the year ended 31/12/2003. The document forms part of quarterly announcement for quarter ended 31/3/2004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Heitech Padu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alantaslim</dc:creator>
  <cp:keywords/>
  <dc:description/>
  <cp:lastModifiedBy>alantaslim</cp:lastModifiedBy>
  <cp:lastPrinted>2004-08-19T07:23:11Z</cp:lastPrinted>
  <dcterms:created xsi:type="dcterms:W3CDTF">2004-08-19T02:56:48Z</dcterms:created>
  <dcterms:modified xsi:type="dcterms:W3CDTF">2004-08-19T07:23:33Z</dcterms:modified>
  <cp:category/>
  <cp:version/>
  <cp:contentType/>
  <cp:contentStatus/>
</cp:coreProperties>
</file>